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2"/>
  <workbookPr/>
  <bookViews>
    <workbookView xWindow="-28920" yWindow="0" windowWidth="20730" windowHeight="7350" activeTab="4"/>
  </bookViews>
  <sheets>
    <sheet name="Лист2" sheetId="21" r:id="rId1"/>
    <sheet name="Шкаф Телеком" sheetId="19" r:id="rId2"/>
    <sheet name="ЗИП ВВ и ХХ" sheetId="18" r:id="rId3"/>
    <sheet name="Диспетчерская" sheetId="17" r:id="rId4"/>
    <sheet name="Диспетчерская (2)" sheetId="22" r:id="rId5"/>
  </sheets>
  <calcPr calcId="145621"/>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L21" i="22" l="1"/>
  <c r="L26" i="22"/>
  <c r="K26" i="22"/>
  <c r="M26" i="22"/>
  <c r="L24" i="22"/>
  <c r="K24" i="22"/>
  <c r="L23" i="22"/>
  <c r="K23" i="22"/>
  <c r="N10" i="22"/>
  <c r="L32" i="22" l="1"/>
  <c r="K32" i="22"/>
  <c r="L31" i="22"/>
  <c r="K31" i="22"/>
  <c r="L30" i="22"/>
  <c r="K30" i="22"/>
  <c r="L29" i="22"/>
  <c r="K29" i="22"/>
  <c r="L28" i="22"/>
  <c r="K28" i="22"/>
  <c r="L27" i="22"/>
  <c r="K27" i="22"/>
  <c r="L25" i="22"/>
  <c r="K25" i="22"/>
  <c r="L22" i="22"/>
  <c r="K22" i="22"/>
  <c r="K21" i="22"/>
  <c r="L20" i="22"/>
  <c r="K20" i="22"/>
  <c r="L19" i="22"/>
  <c r="K19" i="22"/>
  <c r="L18" i="22"/>
  <c r="K18" i="22"/>
  <c r="K17" i="22"/>
  <c r="M17" i="22" s="1"/>
  <c r="K16" i="22"/>
  <c r="M16" i="22" s="1"/>
  <c r="L15" i="22"/>
  <c r="K15" i="22"/>
  <c r="L14" i="22"/>
  <c r="K14" i="22"/>
  <c r="L13" i="22"/>
  <c r="K13" i="22"/>
  <c r="L12" i="22"/>
  <c r="K12" i="22"/>
  <c r="M11" i="22"/>
  <c r="P11" i="22" s="1"/>
  <c r="Q11" i="22" s="1"/>
  <c r="M10" i="22"/>
  <c r="M9" i="22"/>
  <c r="P9" i="22" s="1"/>
  <c r="Q9" i="22" s="1"/>
  <c r="Q10" i="17"/>
  <c r="Q11" i="17"/>
  <c r="Q12" i="17"/>
  <c r="Q13" i="17"/>
  <c r="Q16" i="17"/>
  <c r="Q17" i="17"/>
  <c r="Q18" i="17"/>
  <c r="Q19" i="17"/>
  <c r="Q20" i="17"/>
  <c r="Q21" i="17"/>
  <c r="Q22" i="17"/>
  <c r="Q23" i="17"/>
  <c r="Q38" i="17"/>
  <c r="Q39" i="17"/>
  <c r="Q40" i="17"/>
  <c r="Q41" i="17"/>
  <c r="Q42" i="17"/>
  <c r="Q43" i="17"/>
  <c r="Q9" i="17"/>
  <c r="P10" i="17"/>
  <c r="P11" i="17"/>
  <c r="P12" i="17"/>
  <c r="P13" i="17"/>
  <c r="P15" i="17"/>
  <c r="Q15" i="17" s="1"/>
  <c r="P16" i="17"/>
  <c r="P17" i="17"/>
  <c r="P18" i="17"/>
  <c r="P19" i="17"/>
  <c r="P20" i="17"/>
  <c r="P21" i="17"/>
  <c r="P22" i="17"/>
  <c r="P23" i="17"/>
  <c r="P24" i="17"/>
  <c r="Q24" i="17" s="1"/>
  <c r="P25" i="17"/>
  <c r="Q25" i="17" s="1"/>
  <c r="P26" i="17"/>
  <c r="Q26" i="17" s="1"/>
  <c r="P27" i="17"/>
  <c r="Q27" i="17" s="1"/>
  <c r="P28" i="17"/>
  <c r="Q28" i="17" s="1"/>
  <c r="P29" i="17"/>
  <c r="Q29" i="17" s="1"/>
  <c r="P30" i="17"/>
  <c r="Q30" i="17" s="1"/>
  <c r="P31" i="17"/>
  <c r="Q31" i="17" s="1"/>
  <c r="P32" i="17"/>
  <c r="Q32" i="17" s="1"/>
  <c r="P33" i="17"/>
  <c r="Q33" i="17" s="1"/>
  <c r="P34" i="17"/>
  <c r="Q34" i="17" s="1"/>
  <c r="P35" i="17"/>
  <c r="Q35" i="17" s="1"/>
  <c r="P36" i="17"/>
  <c r="Q36" i="17" s="1"/>
  <c r="P37" i="17"/>
  <c r="Q37" i="17" s="1"/>
  <c r="P38" i="17"/>
  <c r="P39" i="17"/>
  <c r="P40" i="17"/>
  <c r="P41" i="17"/>
  <c r="P42" i="17"/>
  <c r="P9" i="17"/>
  <c r="N10" i="17"/>
  <c r="N11" i="17"/>
  <c r="N12" i="17"/>
  <c r="N13" i="17"/>
  <c r="N15" i="17"/>
  <c r="N16" i="17"/>
  <c r="N17" i="17"/>
  <c r="N18" i="17"/>
  <c r="N19" i="17"/>
  <c r="N20" i="17"/>
  <c r="N21" i="17"/>
  <c r="N22" i="17"/>
  <c r="N23" i="17"/>
  <c r="N24" i="17"/>
  <c r="N25" i="17"/>
  <c r="N26" i="17"/>
  <c r="N27" i="17"/>
  <c r="N28" i="17"/>
  <c r="N29" i="17"/>
  <c r="N30" i="17"/>
  <c r="N31" i="17"/>
  <c r="N32" i="17"/>
  <c r="N35" i="17"/>
  <c r="N36" i="17"/>
  <c r="N37" i="17"/>
  <c r="N38" i="17"/>
  <c r="N39" i="17"/>
  <c r="N40" i="17"/>
  <c r="N41" i="17"/>
  <c r="N9" i="17"/>
  <c r="M10" i="17"/>
  <c r="M11" i="17"/>
  <c r="M12" i="17"/>
  <c r="M13" i="17"/>
  <c r="M15" i="17"/>
  <c r="M16" i="17"/>
  <c r="M17" i="17"/>
  <c r="M18" i="17"/>
  <c r="M19" i="17"/>
  <c r="M20" i="17"/>
  <c r="M21" i="17"/>
  <c r="M22" i="17"/>
  <c r="M23" i="17"/>
  <c r="M24" i="17"/>
  <c r="M25" i="17"/>
  <c r="M26" i="17"/>
  <c r="M27" i="17"/>
  <c r="M28" i="17"/>
  <c r="M29" i="17"/>
  <c r="M30" i="17"/>
  <c r="M31" i="17"/>
  <c r="M32" i="17"/>
  <c r="M33" i="17"/>
  <c r="N33" i="17" s="1"/>
  <c r="M34" i="17"/>
  <c r="N34" i="17" s="1"/>
  <c r="M35" i="17"/>
  <c r="M36" i="17"/>
  <c r="M37" i="17"/>
  <c r="M38" i="17"/>
  <c r="M39" i="17"/>
  <c r="M40" i="17"/>
  <c r="M41" i="17"/>
  <c r="M42" i="17"/>
  <c r="M9" i="17"/>
  <c r="L40" i="17"/>
  <c r="L39" i="17"/>
  <c r="L38" i="17"/>
  <c r="L37" i="17"/>
  <c r="L36" i="17"/>
  <c r="L35" i="17"/>
  <c r="L32" i="17"/>
  <c r="L31" i="17"/>
  <c r="L30" i="17"/>
  <c r="L29" i="17"/>
  <c r="L28" i="17"/>
  <c r="L27" i="17"/>
  <c r="L26" i="17"/>
  <c r="L25" i="17"/>
  <c r="L24" i="17"/>
  <c r="L15" i="17"/>
  <c r="L14" i="17"/>
  <c r="L13" i="17"/>
  <c r="L12" i="17"/>
  <c r="K13" i="17"/>
  <c r="K14" i="17"/>
  <c r="M14" i="17" s="1"/>
  <c r="K15" i="17"/>
  <c r="K16" i="17"/>
  <c r="K17" i="17"/>
  <c r="K18" i="17"/>
  <c r="K19" i="17"/>
  <c r="K20" i="17"/>
  <c r="K21" i="17"/>
  <c r="K22" i="17"/>
  <c r="K23" i="17"/>
  <c r="K24" i="17"/>
  <c r="K25" i="17"/>
  <c r="K26" i="17"/>
  <c r="K27" i="17"/>
  <c r="K28" i="17"/>
  <c r="K29" i="17"/>
  <c r="K30" i="17"/>
  <c r="K31" i="17"/>
  <c r="K32" i="17"/>
  <c r="K33" i="17"/>
  <c r="K34" i="17"/>
  <c r="K35" i="17"/>
  <c r="K36" i="17"/>
  <c r="K37" i="17"/>
  <c r="K38" i="17"/>
  <c r="K39" i="17"/>
  <c r="K40" i="17"/>
  <c r="K41" i="17"/>
  <c r="K42" i="17"/>
  <c r="K12" i="17"/>
  <c r="M22" i="22" l="1"/>
  <c r="M23" i="22"/>
  <c r="N23" i="22" s="1"/>
  <c r="M27" i="22"/>
  <c r="M18" i="22"/>
  <c r="N18" i="22" s="1"/>
  <c r="M24" i="22"/>
  <c r="N24" i="22" s="1"/>
  <c r="P26" i="22"/>
  <c r="Q26" i="22" s="1"/>
  <c r="M14" i="22"/>
  <c r="P14" i="22" s="1"/>
  <c r="Q14" i="22" s="1"/>
  <c r="M28" i="22"/>
  <c r="P28" i="22" s="1"/>
  <c r="Q28" i="22" s="1"/>
  <c r="M25" i="22"/>
  <c r="N25" i="22" s="1"/>
  <c r="M29" i="22"/>
  <c r="P29" i="22" s="1"/>
  <c r="Q29" i="22" s="1"/>
  <c r="M19" i="22"/>
  <c r="N19" i="22" s="1"/>
  <c r="M30" i="22"/>
  <c r="N30" i="22" s="1"/>
  <c r="M20" i="22"/>
  <c r="P20" i="22" s="1"/>
  <c r="Q20" i="22" s="1"/>
  <c r="M31" i="22"/>
  <c r="N31" i="22" s="1"/>
  <c r="M21" i="22"/>
  <c r="N21" i="22" s="1"/>
  <c r="M32" i="22"/>
  <c r="N32" i="22" s="1"/>
  <c r="M12" i="22"/>
  <c r="P12" i="22" s="1"/>
  <c r="Q12" i="22" s="1"/>
  <c r="M13" i="22"/>
  <c r="M15" i="22"/>
  <c r="N15" i="22" s="1"/>
  <c r="N16" i="22"/>
  <c r="P16" i="22"/>
  <c r="Q16" i="22" s="1"/>
  <c r="P13" i="22"/>
  <c r="Q13" i="22" s="1"/>
  <c r="N13" i="22"/>
  <c r="P17" i="22"/>
  <c r="Q17" i="22" s="1"/>
  <c r="N17" i="22"/>
  <c r="N27" i="22"/>
  <c r="P27" i="22"/>
  <c r="Q27" i="22" s="1"/>
  <c r="P31" i="22"/>
  <c r="Q31" i="22" s="1"/>
  <c r="P22" i="22"/>
  <c r="Q22" i="22" s="1"/>
  <c r="N22" i="22"/>
  <c r="P18" i="22"/>
  <c r="Q18" i="22" s="1"/>
  <c r="P10" i="22"/>
  <c r="Q10" i="22" s="1"/>
  <c r="N11" i="22"/>
  <c r="N9" i="22"/>
  <c r="N14" i="17"/>
  <c r="N44" i="17" s="1"/>
  <c r="P14" i="17"/>
  <c r="Q14" i="17" s="1"/>
  <c r="Q44" i="17" s="1"/>
  <c r="P24" i="22" l="1"/>
  <c r="Q24" i="22" s="1"/>
  <c r="P23" i="22"/>
  <c r="Q23" i="22" s="1"/>
  <c r="P30" i="22"/>
  <c r="Q30" i="22" s="1"/>
  <c r="N20" i="22"/>
  <c r="N29" i="22"/>
  <c r="N26" i="22"/>
  <c r="N28" i="22"/>
  <c r="N14" i="22"/>
  <c r="P25" i="22"/>
  <c r="Q25" i="22" s="1"/>
  <c r="N12" i="22"/>
  <c r="P15" i="22"/>
  <c r="Q15" i="22" s="1"/>
  <c r="P19" i="22"/>
  <c r="Q19" i="22" s="1"/>
  <c r="P32" i="22"/>
  <c r="Q32" i="22" s="1"/>
  <c r="P21" i="22"/>
  <c r="Q21" i="22" s="1"/>
  <c r="N33" i="22"/>
  <c r="Q47" i="17"/>
  <c r="Q33" i="22" l="1"/>
  <c r="Q36" i="22" s="1"/>
</calcChain>
</file>

<file path=xl/sharedStrings.xml><?xml version="1.0" encoding="utf-8"?>
<sst xmlns="http://schemas.openxmlformats.org/spreadsheetml/2006/main" count="721" uniqueCount="322">
  <si>
    <t>шт.</t>
  </si>
  <si>
    <t>№</t>
  </si>
  <si>
    <t>Наименование материалов</t>
  </si>
  <si>
    <t>Ед.изм</t>
  </si>
  <si>
    <t>упак.</t>
  </si>
  <si>
    <t>Rittal</t>
  </si>
  <si>
    <t>Weidmuller</t>
  </si>
  <si>
    <t>компл.</t>
  </si>
  <si>
    <t>Eaton</t>
  </si>
  <si>
    <t>5307.124</t>
  </si>
  <si>
    <t>VX боковая стенка, на винтах, для ВГ: 2000x800 мм</t>
  </si>
  <si>
    <t>VX панели цоколя, боковые, В: 100 мм, для Г: 800 мм</t>
  </si>
  <si>
    <t>8108.245</t>
  </si>
  <si>
    <t>8640.034</t>
  </si>
  <si>
    <t>IT-светильник на светодиодах, 600 Лм, для IT-стоек</t>
  </si>
  <si>
    <t>PDU сетевой кабель с евро-штекером</t>
  </si>
  <si>
    <t>Кабель для последовательного подключения</t>
  </si>
  <si>
    <t>Шина заземления, на изоляторах</t>
  </si>
  <si>
    <t>Кабельные зажимы, для диаметра 6 - 14 мм (25 шт. в упак.)</t>
  </si>
  <si>
    <t>Распределительная панель, для горизонтального распределения патч-кабеля, 1U, с пластиковыми органайзерами</t>
  </si>
  <si>
    <t>Фильтрующий вентилятор</t>
  </si>
  <si>
    <t>2500.210</t>
  </si>
  <si>
    <t>2500.400</t>
  </si>
  <si>
    <t>2500.430</t>
  </si>
  <si>
    <t>7113.000</t>
  </si>
  <si>
    <t>7077.000</t>
  </si>
  <si>
    <t>7159.035</t>
  </si>
  <si>
    <t>3241.100</t>
  </si>
  <si>
    <t>Приборная полка 2 U, жесткий монтаж</t>
  </si>
  <si>
    <t>7119.400</t>
  </si>
  <si>
    <t>7151.300</t>
  </si>
  <si>
    <t>Монтажная панель на 482,6 мм (19") для 35 din рейки</t>
  </si>
  <si>
    <t>Регулятор внутренней температуры шкафа, 24-230 В, 1~, 24-60 В (DC), цвет RAL 7035, размеры 71x71x33,5 мм, уставка +5…+60°C</t>
  </si>
  <si>
    <t>SZ концевой выключатель двери, с кабелем подключения, длина 800 мм, черный</t>
  </si>
  <si>
    <t>3110.000</t>
  </si>
  <si>
    <t>2500.460</t>
  </si>
  <si>
    <t>Направляющая шина, 2 U, жесткий монтаж, для тяжелого оборудования, для расстояния плоскостей 520/545 мм</t>
  </si>
  <si>
    <t>Оптический патчкорд simplex LC-SC 9/125, (SM) 30М</t>
  </si>
  <si>
    <t>EATS16</t>
  </si>
  <si>
    <t>Кабель питания IEC C14/C19, 220B, 16А, 1.8м</t>
  </si>
  <si>
    <t>Кабель питания IEC C14/C13, 220B, 16А, 3 м</t>
  </si>
  <si>
    <t>PC-C14-C19-16A-1.8</t>
  </si>
  <si>
    <t>PC-C14-C13-10A-3</t>
  </si>
  <si>
    <t>HP</t>
  </si>
  <si>
    <t>P19720-B21</t>
  </si>
  <si>
    <t>HP Elite Tower 600 G9</t>
  </si>
  <si>
    <t>P32u G5</t>
  </si>
  <si>
    <t>Contravt</t>
  </si>
  <si>
    <t>Модуль гальванической развязки 4...20 мА НПСИ-200-ГР2-ОС-24-МО</t>
  </si>
  <si>
    <t>Искробезопасный барьер КА5011Ex-01-МО, 1-канальные, HART</t>
  </si>
  <si>
    <t>Преобразователь сигнала c гальванической развязкой,HART, вход: 2x 4...20 мА, выход: 2x 4...20 мА (7760054117)</t>
  </si>
  <si>
    <t>Пассивный разделитель с питанием от петли (8411190000)</t>
  </si>
  <si>
    <t>Патчкорд медный, серый, F/UTP, cat.5e, экранированный, 30м,</t>
  </si>
  <si>
    <t>ТД Решение</t>
  </si>
  <si>
    <t>Сетевой шкаф/шкаф для серверов VX IT с обзорной дверью и 2-х створчатой дверью сзади, с 19" профильными шинами, 42U, 600x2000х800 мм (ШхВхГ)</t>
  </si>
  <si>
    <t>VX угловой элемент цоколя с панелью, передней/задней, В: 100 мм, для Ш: 600 мм</t>
  </si>
  <si>
    <t>8640.002</t>
  </si>
  <si>
    <t>VX профиль для ввода кабеля, сзади, для Ш: 600 мм, 2 шт. в компл.</t>
  </si>
  <si>
    <t>8618.810</t>
  </si>
  <si>
    <t>SZ C-образная профильная шина 30/15, Ш/Г: 600 мм, длина 555 мм</t>
  </si>
  <si>
    <t>4944.000</t>
  </si>
  <si>
    <t>Панель секционная закрытая для VX IT, для основания 600x1000 мм (для Г: 800 мм исключается 1 панель 237.5 мм)</t>
  </si>
  <si>
    <t>5301.336</t>
  </si>
  <si>
    <t>Выходной фильтр, стандартный, ШВГ: 204 x 204 x 24 мм</t>
  </si>
  <si>
    <t>3239.200</t>
  </si>
  <si>
    <t>3659.181</t>
  </si>
  <si>
    <t>Приборная полка 19", 500H, ШхВ: 484 мм х 1U, расстояние между 19" плоскостями: 400-600 мм</t>
  </si>
  <si>
    <t>5501.695</t>
  </si>
  <si>
    <t>кол-во</t>
  </si>
  <si>
    <t>Заявка на закуп материально-технических ресурсов</t>
  </si>
  <si>
    <t>Проект:</t>
  </si>
  <si>
    <t>Объекты строительства:</t>
  </si>
  <si>
    <t>Виды работ:</t>
  </si>
  <si>
    <t>МОФ-3. ВВ и ХХ</t>
  </si>
  <si>
    <t>АСУТП</t>
  </si>
  <si>
    <t>Инициатор заявки:_______________</t>
  </si>
  <si>
    <t>Султанов А.С.</t>
  </si>
  <si>
    <t>Должность:</t>
  </si>
  <si>
    <t>тел:</t>
  </si>
  <si>
    <t>Руководитель Управления "РиП" ДАСУТП</t>
  </si>
  <si>
    <t>производитель</t>
  </si>
  <si>
    <t xml:space="preserve"> Тип, марка </t>
  </si>
  <si>
    <t>Профессиональное рабочее место оператора, КИЛС-1100 W/730H/1100D- 1RDFAN/6SOC/1SHL/2FDL/2RDL/1DRKBL/MS</t>
  </si>
  <si>
    <t>Проект Металл</t>
  </si>
  <si>
    <t>ЗИП</t>
  </si>
  <si>
    <t>Автоматический выключатель 160А 50кА</t>
  </si>
  <si>
    <t>Chint</t>
  </si>
  <si>
    <t>NM1-250H/3Р</t>
  </si>
  <si>
    <t>КОНТАКТОР 3Р,160A,НО+НЗ,380В,AC3.220VAC50ГЦ</t>
  </si>
  <si>
    <t>NXC-160</t>
  </si>
  <si>
    <t>Schnieder Electric</t>
  </si>
  <si>
    <t>Автоматический выключатель 3Р 16А 6кА х-ка C</t>
  </si>
  <si>
    <t>NB1-63</t>
  </si>
  <si>
    <t>NXB-63</t>
  </si>
  <si>
    <t>Автоматический выключатель 1P 10А 6кА х-ка C</t>
  </si>
  <si>
    <t>УЗИП iPRD1 12.5r 3P 50kA КЛАСС 1+2 с картриджем</t>
  </si>
  <si>
    <t>A9L16382</t>
  </si>
  <si>
    <t>RXM2AB2P7PVS</t>
  </si>
  <si>
    <t>Сигнальная лампа ND16-22DS/2, зеленая, 24В, монтажный диаметр 22мм</t>
  </si>
  <si>
    <t>Кнопка NP2-BA31, пружинный возврат, зеленая, 1НO</t>
  </si>
  <si>
    <t>Кнопка NP2-BA45, пружинный возврат, красная, 1НЗ</t>
  </si>
  <si>
    <t>Кулачковый выключатель LW32-10/C03/2, 10А, 3Р, 0-1,</t>
  </si>
  <si>
    <t>RXM2LB2BD</t>
  </si>
  <si>
    <t>Устройство плавного пуска УПП ESQ GS7, /400-440В(75кВт)</t>
  </si>
  <si>
    <t>Элком</t>
  </si>
  <si>
    <t>ESQ GS7</t>
  </si>
  <si>
    <t>любой</t>
  </si>
  <si>
    <t>КОМПЛЕКТ РЕЛЕ,КОЛОДКА, 2С/О,~230В,12А, СКОБА</t>
  </si>
  <si>
    <t>RNC1CO024+SNC05-E-A</t>
  </si>
  <si>
    <t>RNC1CO060+SNC05-E-D</t>
  </si>
  <si>
    <t>ТРМ1 одноканальный измеритель-регулятор, преобразователь Pt100 в релейный выход</t>
  </si>
  <si>
    <t>Овен</t>
  </si>
  <si>
    <t>ТРМ1-Д.У2.Р</t>
  </si>
  <si>
    <t>Источник бесперебойного питания ИБП 916  в комплекте с батареей 24В/12А (возможно отдельно акк.батареи 12х7 - 2 шт)</t>
  </si>
  <si>
    <t>AMG EP 2010, Крепежный элемент для клеммников maxGuard, комплект 30шт</t>
  </si>
  <si>
    <t>AMG ELM-4F, Электронный контроль нагрузки, 4 А, 24 В постоянного тока</t>
  </si>
  <si>
    <t>AMG ELM-1F, Электронный контроль нагрузки, 1 А, 24 В постоянного тока</t>
  </si>
  <si>
    <t>Adelsystem (CSB)</t>
  </si>
  <si>
    <t>CBI245ATB</t>
  </si>
  <si>
    <t>Блок питания, PRO BAS 120W 24V 5A, регулируемый</t>
  </si>
  <si>
    <t>Блок питания, PRO BAS 180W 24V 7,5A</t>
  </si>
  <si>
    <t>Блок питания, PRO BAS 480W 24V 20A</t>
  </si>
  <si>
    <t>2838440000</t>
  </si>
  <si>
    <t xml:space="preserve">2838460000 </t>
  </si>
  <si>
    <t>2838480000</t>
  </si>
  <si>
    <t>AMG FIM-0, Модуль питания, 24 В DC</t>
  </si>
  <si>
    <t>Ограничитель импульсного перенапряжения</t>
  </si>
  <si>
    <t>Атрион</t>
  </si>
  <si>
    <t>ОПС1-С-1P</t>
  </si>
  <si>
    <t>КОНТАКТОР, 3 ПОЛ., 16А/25А, 1НО, Uном УПРАВЛЕНИЯ 230В АС, 50/60 ГЦ, ТИПОРАЗМЕР S00, ВИНТОВЫЕ КЛЕММЫ</t>
  </si>
  <si>
    <t>KMI-11810-AC220</t>
  </si>
  <si>
    <t>Автоматический выключатель iC60N C 40A 3P</t>
  </si>
  <si>
    <t>VA4729-3-40C</t>
  </si>
  <si>
    <t>Автоматический выключатель iC60N C 6A 3P</t>
  </si>
  <si>
    <t>VA4729-3-06C</t>
  </si>
  <si>
    <t>Автоматический выключатель iC60N C 16A 2P</t>
  </si>
  <si>
    <t>Автоматический выключатель iC60N C 10A 2P</t>
  </si>
  <si>
    <t>Автоматический выключатель iC60N C 6A 2P</t>
  </si>
  <si>
    <t>Автоматический выключатель iC60N C 4A 2P</t>
  </si>
  <si>
    <t>Автоматический выключатель iC60N C 2A 2P</t>
  </si>
  <si>
    <t>VA4729-2-16C</t>
  </si>
  <si>
    <t>VA4729-2-10C</t>
  </si>
  <si>
    <t>VA4729-2-06C</t>
  </si>
  <si>
    <t>VA4729-2-04C</t>
  </si>
  <si>
    <t>VA4729-2-02C</t>
  </si>
  <si>
    <t>Сигнальная лампа, Harmony XB5, серый пластик, красный, 22 мм, 230В</t>
  </si>
  <si>
    <t>XB5EVM4</t>
  </si>
  <si>
    <t>Кнопка аварийного останова, 1NO/1NC Harmony XB7, пластик, красный гриб 40мм, 22мм</t>
  </si>
  <si>
    <t>XB7NS8445</t>
  </si>
  <si>
    <t>Управляемый коммутатор 8 x 10/100BaseTX, 2 x комбопорт (100/1000SFP), 220VAC, резервирование в сети: O-Ring</t>
  </si>
  <si>
    <t>Wiedmueller</t>
  </si>
  <si>
    <t>2740420000</t>
  </si>
  <si>
    <t>SFP - трансивер, 100 Мb/s, 10 km, LC-duplex разъём, SM</t>
  </si>
  <si>
    <t>Кабельный ввод с резьбой PG 9 (Dk=4-8 мм), zeta30142</t>
  </si>
  <si>
    <t>Гофроматик</t>
  </si>
  <si>
    <t>zeta30142</t>
  </si>
  <si>
    <t>Кабельный ввод с резьбой PG 13,5 (Dk=6-12 мм), zeta30147</t>
  </si>
  <si>
    <t>zeta30147</t>
  </si>
  <si>
    <t>zeta30152</t>
  </si>
  <si>
    <t>Кабельный ввод с резьбой PG 21 (Dk=13-18 мм), zeta30152</t>
  </si>
  <si>
    <t>Кабельный ввод с резьбой PG 36 (Dk=25-33 мм), zeta30158</t>
  </si>
  <si>
    <t>zeta30158</t>
  </si>
  <si>
    <t>Кабельный ввод с резьбой PG 42 (Dk=32-38 мм), zeta30160</t>
  </si>
  <si>
    <t>zeta30160</t>
  </si>
  <si>
    <t>Профессиональное рабочее место оператора, АРМЕР.015.19259</t>
  </si>
  <si>
    <t>АРМЕР.015.19259</t>
  </si>
  <si>
    <t>ЖК-Монитора (27 дюйма), FHD (1920х1080)
(в компл. кабель питания и кабель HDMI/DP - 2 шт)</t>
  </si>
  <si>
    <t>Dell/HP</t>
  </si>
  <si>
    <t>AF643A</t>
  </si>
  <si>
    <t>Консоль HP TFT 8500 1U, монитор ж/к 18.5", с клавиатурой и тач-падом, кабели питания, видео, USB в комплекте (AF643A)</t>
  </si>
  <si>
    <t>ATEN</t>
  </si>
  <si>
    <t>CS62U</t>
  </si>
  <si>
    <t>KVM-переключатель кабельный 2-портовый, USB, VGA, аудио, 1.8 м (CS62U)</t>
  </si>
  <si>
    <t>Сетевой шкаф</t>
  </si>
  <si>
    <t>9СО3.624.000 (1100 мм)</t>
  </si>
  <si>
    <t>Ед.
изм</t>
  </si>
  <si>
    <r>
      <rPr>
        <u/>
        <sz val="9"/>
        <color theme="1"/>
        <rFont val="Verdana"/>
        <family val="2"/>
        <charset val="204"/>
      </rPr>
      <t>Согласовано</t>
    </r>
    <r>
      <rPr>
        <sz val="9"/>
        <color theme="1"/>
        <rFont val="Verdana"/>
        <family val="2"/>
        <charset val="204"/>
      </rPr>
      <t xml:space="preserve">
Руководитель проекта 
"Хвостовое хозяйство 
МОФ-3"
___________ Цой С.А.</t>
    </r>
  </si>
  <si>
    <t>НПСИ-200-ГР2</t>
  </si>
  <si>
    <t>КА5011Ex</t>
  </si>
  <si>
    <t>Блок питания, PRO MAX 480W 24V 20A (1478140000)</t>
  </si>
  <si>
    <t>Контравт</t>
  </si>
  <si>
    <t>ФС-220 фильтр</t>
  </si>
  <si>
    <t>Светильник шкафной, 220 V, с кабелем питания</t>
  </si>
  <si>
    <t>Термостат для вентиляторов с регулируемым диапазоном температуры 0…+60°C, NO-контакт</t>
  </si>
  <si>
    <t>Вентилятор шкафной 55 м3/ч</t>
  </si>
  <si>
    <t>Вентиляционная решетка с фильтром RF 150x150 мм, IP54</t>
  </si>
  <si>
    <t>Комплект заземления для шкафов (шина, изоляторы, винты)</t>
  </si>
  <si>
    <t>Концевой выключатель (дверной), однофазный, без кабеля и силовогоразъёма, 2 Н.З. контакта</t>
  </si>
  <si>
    <t>DKC / 
Finder</t>
  </si>
  <si>
    <t>DKC
Finder
Овен</t>
  </si>
  <si>
    <t>Hyperline</t>
  </si>
  <si>
    <t>DKC
Nvent Hoffman
Овен</t>
  </si>
  <si>
    <t>7L.11.8.230.0005</t>
  </si>
  <si>
    <t>R5THV2
7T.81.0.000.2303
MTK-CTO</t>
  </si>
  <si>
    <t>R5RV12230 / 
7F.50.8.230.3100</t>
  </si>
  <si>
    <t>R5RF12 / 
7F.05.0.000.3000</t>
  </si>
  <si>
    <t>R5MC01
ADSW01
MTB4-LZ8111</t>
  </si>
  <si>
    <t>Блок питания, PRO MAX 180W 24V 7,5A</t>
  </si>
  <si>
    <t>Табличка "Emergency Stop", 60 мм, желтый (2 шт. в комплекте)</t>
  </si>
  <si>
    <t>КОМПЛЕКТ ТАБЛИЧЕК MTB2-F07</t>
  </si>
  <si>
    <t>Розетка РАр10-3-ОПс заземлением на DIN-рейку</t>
  </si>
  <si>
    <t>IEK / 
Schneider Electric
Овен</t>
  </si>
  <si>
    <t>MRD10-16
A9A15310
MT-DRS</t>
  </si>
  <si>
    <t>Промышленный 2-портовый неуправляемый медиаконвертер Fast Ethernet, 1xRJ45, 1xSC разъём, до 40 км (SM)</t>
  </si>
  <si>
    <t>SFP - трансивер, 100 Мb/s, 30/40 km, SC/LC разъём, SM</t>
  </si>
  <si>
    <t>комплект</t>
  </si>
  <si>
    <t>Кросс оптический настенный (ШКОН), до 24 LC портов, SM. В составе: розетка LC -24 ШТ, ложемент КДЗС-24шт, пигтейл 9/125 - 24 шт, планка адаптерная для SNR-ODF R-серии (SC/LC Duplex)</t>
  </si>
  <si>
    <t>SNR-ODF-24WE</t>
  </si>
  <si>
    <t>Блок электрических розеток на 9 гнезд Schuko, шнур питания 2 м с вилкой Schuko</t>
  </si>
  <si>
    <t>SNR</t>
  </si>
  <si>
    <t>SNR-PDU-09S-1</t>
  </si>
  <si>
    <t>Оптический патчкорд duplex LC-LC 9/125, (SM) 3М</t>
  </si>
  <si>
    <t>РЕЛЕ ЭЛЕКТРОМЕХ.+КОЛОДКА, 2 С/О, =24 В, LED, 5A (RXM2LB2BD+RXZR335+RXZE2S108M)</t>
  </si>
  <si>
    <t>Eaton-Автоматический переключатель резерва EATS16, 16A, в комплекте 2 кабеля IEC C19/С20, EATS16</t>
  </si>
  <si>
    <t>Трансформатор разделительный 1фазный - 230..400 В/230 В - 250 ВА, ФС-220 фильтр</t>
  </si>
  <si>
    <t>Сервер HPE ProLiant DL380 Gen10 (2x Intel Xeon Gold 6226 Processor (19.25M Cache, 2.70 GHz) в комплекте кабель питания IEC Schuko/C13: исполнение 19" (HPE ProLiant Rail Kit 2U, глубина до 600 мм); интерфейсы: аудио, 5x RJ-45/Ethernet, VGA, 1x DVI-D, 2x DisplayPort/826708-B21 Universal Media Kit , PCI Express, 2x PCI,  2x USB 2.0;2xHPE 881457-B21 2.4TB SAS 12G 10K (RAID 836260-002 P408I-A SR 12G) HDD 2.5 SATA, 32 GB DDR4 2666Mhz SDRAM, Windows Server 2019 Standard Edition на 5 клиентов; блок питания 2xHPE 800W Flex Slot Platinum Hot Plug Gen10 (P19720-B21)</t>
  </si>
  <si>
    <t>Модуль реле, 24VDC катушка; W=6.2mm, 1 перекидной контакт 6А, винтовые зажимы</t>
  </si>
  <si>
    <t>Модуль реле; 220VAC катушка, W=6.2mm, 1 перекидной контакт 6А, винтовые зажимы</t>
  </si>
  <si>
    <t>компл</t>
  </si>
  <si>
    <t>Горизонтальный кабельный органайзер высотой в 1U (монтаж в 19" шкаф)</t>
  </si>
  <si>
    <t>PXT-H-ORG-1</t>
  </si>
  <si>
    <t xml:space="preserve">Монтажный комплект P BAG XL SET 10         </t>
  </si>
  <si>
    <t>Системный блок HP Elite Tower 600 G9 TWR 400W RCTO / Intel Core i5-12500 3.00G/ ОЗУ - 32GB/ 2х1TB 2280 PCIe NVMe Value SSD, RAID 1/ W11 Pro DGR/ Microsoft Office 2020\ NVIDIA RTX 3060 /HP 125 Wired Keyboard/ HP 125 Wired Mouse (в компл. кабель питания IECSchuko/С13)</t>
  </si>
  <si>
    <t>Системный блок HP (Elite Tower 600 G9 TWR 400W RCTO / Intel Core i5-12500 3.00G/2х512GB HDD RAID1, 
ОЗУ - 8GB (в компл. кабель питания IECSchuko/С13), сетевая карта 10/100/1000 Мбит/с 2xRJ-45, видеовыход HDMIx1 и Displayportx1/VGAx1, Windows 10 Pro лицензия</t>
  </si>
  <si>
    <t>Автоматический выключатель iC60N C 4A 1P</t>
  </si>
  <si>
    <t>VA4729-1-04C</t>
  </si>
  <si>
    <t>Промышленный управляемый коммутатор 4 x 10/100BaseTX, 2 x SC</t>
  </si>
  <si>
    <t xml:space="preserve"> 2682460000</t>
  </si>
  <si>
    <t>ЖК-Монитора (32 дюйма)   P32u G5 USB-C QHD Monitor, VESA 100x100. (в компл. кабель питания IECSchuko/С13 и кабель HDMI/DP - 2 шт)</t>
  </si>
  <si>
    <t>Кабельный органайзер PXT-H-ORG-1 или аналог</t>
  </si>
  <si>
    <t>113 400 сум</t>
  </si>
  <si>
    <t>SNR-PDU-09S-1 Блок электрических розеток на 9 гнезд Schuko, шнур питания 2 м с вилкой Schuko или аналог</t>
  </si>
  <si>
    <t>367 500 сум</t>
  </si>
  <si>
    <t>OFFERED</t>
  </si>
  <si>
    <t>Оптический шнур LC-LC (патч корд), МM, duplex 9/125</t>
  </si>
  <si>
    <t>Патчкорд оптический LC/UPC-SC/UPC SM, 30 м 9/125</t>
  </si>
  <si>
    <t>Eaton ATS rack PDU, 1U, Inputs (2) C20, 3.84 kW max, 16A, 200-240V, Outlets 8XC13:1XC19
16A EATON ATS 1P C19,C13/C19 EU 230V</t>
  </si>
  <si>
    <t>1.300.000 сум за шт</t>
  </si>
  <si>
    <t>Unit price: $953.07</t>
  </si>
  <si>
    <t>5usd</t>
  </si>
  <si>
    <t xml:space="preserve">CS62U
2-портовый, USB, VGA, аудио, кабельный KVM-переключатель (1.8м)
</t>
  </si>
  <si>
    <t>60usd</t>
  </si>
  <si>
    <t>IE-SFP-1GE-SM-10         
2682500000 - Fibre Optic Transceiver Single-Mode 1Gbps LC 10km, Weidmüller</t>
  </si>
  <si>
    <t>IE-SW-AL10M-8TX-2GC         
2740420000 - Ethernet Switch, RJ45 Ports 10, Fibre Ports 2SFP, 1Gbps, Managed, Weidmüller</t>
  </si>
  <si>
    <t>P BAG XL SET 10         
 2602200000</t>
  </si>
  <si>
    <r>
      <t xml:space="preserve">PRICE PER PIECE
</t>
    </r>
    <r>
      <rPr>
        <sz val="9"/>
        <color theme="8" tint="-0.249977111117893"/>
        <rFont val="Arial"/>
        <family val="2"/>
        <charset val="204"/>
      </rPr>
      <t>CHF 456.35=524.31USD</t>
    </r>
    <r>
      <rPr>
        <sz val="9"/>
        <rFont val="Arial"/>
        <family val="2"/>
        <charset val="204"/>
      </rPr>
      <t xml:space="preserve">
(incl. VAT)
CHF 423.72
(exc. VAT)</t>
    </r>
  </si>
  <si>
    <t>ACT20P-2CI-2CO-12-S         
7760054117 - Analogue Signal Isolating Converter, 30V, 2x Current, Screw Terminal, Weidmüller</t>
  </si>
  <si>
    <t>PRICE PER PIECE
CHF 327.41
(incl. VAT)
CHF 304.00
(exc. VAT)
1 + CHF  304.00
5 + CHF  286.00=328usd</t>
  </si>
  <si>
    <t>PRO MAX 480W 24V 20A 1478140000 - DIN Rail Power Supply, 92%, 24V, 20A, 480W, Adjustable, Weidmüller</t>
  </si>
  <si>
    <t xml:space="preserve">PRO MAX 180W 24V 7,5A 1478120000 - DIN Rail Power Supply, 92%, 24V, 7.5A, 180W, Adjustable, Weidmüller       
</t>
  </si>
  <si>
    <t>PRICE PER PIECE
CHF 227.40
(incl. VAT)
CHF 211.14
(exc. VAT)
1 + CHF  211.14</t>
  </si>
  <si>
    <t>PRICE PER PIECE
CHF 314.15
(incl. VAT)
CHF 291.69
(exc. VAT)
1 + CHF  291.69
5 + CHF  277.10=318usd
10 + CHF  263.25</t>
  </si>
  <si>
    <t>запрос жутадим русга</t>
  </si>
  <si>
    <t>Weidmuller
2682500000
2682500000 - Weidmuller 2682500000 Industrial Ethernet Active IE-SFP-1GE-SM-10
$ 154.24</t>
  </si>
  <si>
    <t xml:space="preserve">466.23
USD 
</t>
  </si>
  <si>
    <t xml:space="preserve">$1740.00 Цена: 144 329 руб.
Сравнить </t>
  </si>
  <si>
    <t xml:space="preserve">HP P32u G5 QHD USB-C Monitor (64W51AA) Weight
8.29 kg (With stand.)
Package weight
11.66 kg $349.00 SAVE$43.73
$305.27 What's in the box
Monitor; Warranty card; Quick Setup Poster; Doc-kit; 1 USB Type-C®️ to Type-C cable; AC power cord 7 </t>
  </si>
  <si>
    <t>Shenler Slim Relay RNC1CO024 SNC05-E-A SNC05-S-A RNC1CO024</t>
  </si>
  <si>
    <t>PXT-ODF-32WE или аналог</t>
  </si>
  <si>
    <t>107 kg</t>
  </si>
  <si>
    <t>€ 1,390.76</t>
  </si>
  <si>
    <t>OUR BEST PRICE
€207.88 incl. VAT</t>
  </si>
  <si>
    <t>Rittal | VX 8108.245 (VE2) | Side panel for HT: 2000x800mm - Panel for cabinet VX 8108.245 (VE2) | 8108245 | Side panel - rear panel switch cab. (eibabo.com)</t>
  </si>
  <si>
    <t>Weight/pack: 38.8 kg.</t>
  </si>
  <si>
    <t>Buy Rittal VX 8640.034 Base faceplate Steel plate Black 2 pc(s) | Conrad Electronic</t>
  </si>
  <si>
    <t>Weight/pack: 2.54 kg</t>
  </si>
  <si>
    <t>€ 50.41</t>
  </si>
  <si>
    <t>3,85usd</t>
  </si>
  <si>
    <t>weight kg</t>
  </si>
  <si>
    <t>126 000 сум / шт. 1,43usd</t>
  </si>
  <si>
    <t>230 000 UZS 0,75</t>
  </si>
  <si>
    <t>9,7usd</t>
  </si>
  <si>
    <t>65 100 сум 200мингдан ошик 15usd</t>
  </si>
  <si>
    <t>98usd</t>
  </si>
  <si>
    <t>HPE DL380 Gen10 8SFF NC CTO Svr
Intel Xeon-Gold 6226 (2.7GHz/12-core/125W)
HP 2U SFF Easy Install Rail Kit
HP Ethernet 1Gb 4-port 366FLR Adapter
HPE DL38X Gen10 Universal Media Bay
HPE 2.4TB SAS 12G 10K SFF SC 512e DS HDD
HPE Smart Array P408i-a SR Gen10 Ctrlr
HPE 96W Smart Storage Battery 145mm Cbl
HPE 16GB 2Rx8 PC4-2933Y-R Smart Kit
HPE 800W FS Plat Ht Plg LH Pwr Sply Kit</t>
  </si>
  <si>
    <t>5130usd+25kg</t>
  </si>
  <si>
    <t>Elite Tower 680G9/NewCoreI5-12500(3.0G/6 core)/32G(2*16GDDR5 4800)/1TB*2(M.2 Value NVMeSSD)/NOCD/Windows11Home64-bit/HP 125 AntiMic KBD/Mouse HP AntiM 125 WRD/ 3-3-3 Full Protection/400W80Plus Platinum Power Supply/NVIDIA GeForce RTX3060 12GB FH PCIe x16 3*DP+HDMI GFX/3-3-3 Full Protection/2*DP+1*HDMI</t>
  </si>
  <si>
    <t>Elite Tower 680G9/NewCoreI5-12500(3.0G/6 core)/8G(1*8GDDR5 4800)/512GB*2(M.2 Value NVMeSSD)/NOCD/Windows11Home64-bit/HP 125 AntiMic KBD/Mouse HP AntiM 125 WRD/ 3-3-3 fully guaranteed/400W80Plus Platinum power supply/IntelEthernet I225-T1PCIex1GbNIC/3-3-3 fully guaranteed/2*DP+1*HDMI/optional interface choose VGA interface</t>
  </si>
  <si>
    <t>US 1300/pcs+6kg</t>
  </si>
  <si>
    <t>US 625/pcs+6kg</t>
  </si>
  <si>
    <t xml:space="preserve"> 
US 128/PCS </t>
  </si>
  <si>
    <t xml:space="preserve">P27 G5 (27" widescreen 16:9 IPS LED backlit LCD monitor, VGA, HDMI 1.4 interface, DP 1.2, HDMI cable, 250nits, 1000:1, 75Hz, 5ms, 1920x1080, viewing angle is 178 degrees horizontally/178 vertically Degree, 100x100 wall-mounted standard EPEAT/TCO/Energy Star/low blue light ИЛИ АНАЛОГ
</t>
  </si>
  <si>
    <t>HP P32u G5 QHD USB-C Monitor ИЛИ МОНИТОР HP PAVILION 32 QHD (4WH45AA) ИЛИ АНАЛОГ</t>
  </si>
  <si>
    <t>PC-C14-C13-10A-3 ИЛИ АНАЛОГ</t>
  </si>
  <si>
    <t>Кабель питания IEC320-C14/IEC320-C13, 220B, 10А, 1.8м ИЛИ АНАЛОГ</t>
  </si>
  <si>
    <t>AF644A  HPE LCD8500 1U INTL Rackmount Console Kit The HPE LCD8500 1U Rackmount Console Kit is an ultra-high-density, high-performance KVM console that combines a full 18.5-inch LCD display with a 1U-sized keyboard and touchpad. The 1U rack-mount form factor allows the KVM console switch to be mounted directly behind it. WXGA TFT LCD BrightView monitors support the most common video resolutions from 800 x 600 to 1600 x 1200 with refresh rates of 60 to 75 Hz.
The LCD8500 1U rack-mount console kit comes with a new silver housing to make identification in the rack easier. The rack-mount keyboard includes a three-button touchpad with four (4) scroll keys and Windows shortcut keys. The LCD8500 1U rackmount console kit also includes a new lid switch display management feature that turns off the display backlight when the console is turned off and returns to its current state when turned on again, helping to extend the life of the display panel.</t>
  </si>
  <si>
    <t>CF</t>
  </si>
  <si>
    <t>20-45 дней</t>
  </si>
  <si>
    <t>40-65 дней</t>
  </si>
  <si>
    <t>LEAD TIME</t>
  </si>
  <si>
    <t>Цена за шт без НДС, сум</t>
  </si>
  <si>
    <t>Цена за сумм без НДС,сум</t>
  </si>
  <si>
    <t>ИТОГО:</t>
  </si>
  <si>
    <t>Исх. №05/1223-1 от 05.12.2023г [МОФ-3 Диспетчерская]</t>
  </si>
  <si>
    <r>
      <t xml:space="preserve">PRICE PER PIECE
</t>
    </r>
    <r>
      <rPr>
        <sz val="11"/>
        <color theme="8" tint="-0.249977111117893"/>
        <rFont val="Arial"/>
        <family val="2"/>
        <charset val="204"/>
      </rPr>
      <t>CHF 456.35=524.31USD</t>
    </r>
    <r>
      <rPr>
        <sz val="11"/>
        <rFont val="Arial"/>
        <family val="2"/>
        <charset val="204"/>
      </rPr>
      <t xml:space="preserve">
(incl. VAT)
CHF 423.72
(exc. VAT)</t>
    </r>
  </si>
  <si>
    <t>Weight: 0,192 kg</t>
  </si>
  <si>
    <t>Finder
7T.81.0.000.2303</t>
  </si>
  <si>
    <t>$ 16.660</t>
  </si>
  <si>
    <t xml:space="preserve">weight49.88 g </t>
  </si>
  <si>
    <t>Finder
7F.50.8.230.3100</t>
  </si>
  <si>
    <t>$ 108.89</t>
  </si>
  <si>
    <t>Weight: 1,05 kg</t>
  </si>
  <si>
    <t>Finder
7F.05.0.000.3000</t>
  </si>
  <si>
    <t>$ 34.03</t>
  </si>
  <si>
    <t>Weight, ‎250 g</t>
  </si>
  <si>
    <t xml:space="preserve">135.74
</t>
  </si>
  <si>
    <t>ADSW01</t>
  </si>
  <si>
    <t>Weight, 0.1 kg</t>
  </si>
  <si>
    <t>RUB 129.60</t>
  </si>
  <si>
    <t>Net weight 100 g</t>
  </si>
  <si>
    <t>£35.23
(inc. VAT)</t>
  </si>
  <si>
    <t xml:space="preserve">
A9A15310</t>
  </si>
  <si>
    <t>аналог</t>
  </si>
  <si>
    <t>Автоматический выключатель NM1-250S/3Р 250A 25кА CHINT</t>
  </si>
  <si>
    <t>400 000 сум</t>
  </si>
  <si>
    <t>Контактор CHINT NEXT NXC-160 3P 220V 50Hz</t>
  </si>
  <si>
    <t>1 358 125 сум</t>
  </si>
  <si>
    <t>Surge arrestor A9L16382 или аналог</t>
  </si>
  <si>
    <t>$ 448.380</t>
  </si>
  <si>
    <t>71usd</t>
  </si>
  <si>
    <t>5,85usd</t>
  </si>
  <si>
    <r>
      <rPr>
        <sz val="11"/>
        <color rgb="FFFF0000"/>
        <rFont val="Verdana"/>
        <family val="2"/>
        <charset val="204"/>
      </rPr>
      <t xml:space="preserve">AF644A </t>
    </r>
    <r>
      <rPr>
        <sz val="11"/>
        <color theme="1"/>
        <rFont val="Verdana"/>
        <family val="2"/>
        <charset val="204"/>
      </rPr>
      <t xml:space="preserve"> HPE LCD8500 1U INTL Rackmount Console Kit The HPE LCD8500 1U Rackmount Console Kit is an ultra-high-density, high-performance KVM console that combines a full 18.5-inch LCD display with a 1U-sized keyboard and touchpad. The 1U rack-mount form factor allows the KVM console switch to be mounted directly behind it. WXGA TFT LCD BrightView monitors support the most common video resolutions from 800 x 600 to 1600 x 1200 with refresh rates of 60 to 75 Hz.
The LCD8500 1U rack-mount console kit comes with a new silver housing to make identification in the rack easier. The rack-mount keyboard includes a three-button touchpad with four (4) scroll keys and Windows shortcut keys. The LCD8500 1U rackmount console kit also includes a new lid switch display management feature that turns off the display backlight when the console is turned off and returns to its current state when turned on again, helping to extend the life of the display panel.</t>
    </r>
  </si>
</sst>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0\ _₽;[Red]#,##0.00\ _₽"/>
    <numFmt numFmtId="165" formatCode="#,##0.00;[Red]#,##0.00"/>
  </numFmts>
  <fonts count="42" x14ac:knownFonts="1">
    <font>
      <sz val="10"/>
      <name val="Arial"/>
    </font>
    <font>
      <sz val="11"/>
      <color theme="1"/>
      <name val="Calibri"/>
      <family val="2"/>
      <charset val="204"/>
      <scheme val="minor"/>
    </font>
    <font>
      <sz val="11"/>
      <color theme="1"/>
      <name val="Calibri"/>
      <family val="2"/>
      <charset val="204"/>
      <scheme val="minor"/>
    </font>
    <font>
      <sz val="8"/>
      <name val="Arial"/>
      <family val="2"/>
      <charset val="204"/>
    </font>
    <font>
      <sz val="11"/>
      <color theme="1"/>
      <name val="Calibri"/>
      <family val="2"/>
      <scheme val="minor"/>
    </font>
    <font>
      <sz val="10"/>
      <color theme="1"/>
      <name val="Verdana"/>
      <family val="2"/>
      <charset val="204"/>
    </font>
    <font>
      <u/>
      <sz val="12"/>
      <color theme="1"/>
      <name val="Verdana"/>
      <family val="2"/>
      <charset val="204"/>
    </font>
    <font>
      <sz val="9"/>
      <color theme="1"/>
      <name val="Verdana"/>
      <family val="2"/>
      <charset val="204"/>
    </font>
    <font>
      <u/>
      <sz val="9"/>
      <color theme="1"/>
      <name val="Verdana"/>
      <family val="2"/>
      <charset val="204"/>
    </font>
    <font>
      <sz val="9"/>
      <name val="Verdana"/>
      <family val="2"/>
      <charset val="204"/>
    </font>
    <font>
      <b/>
      <sz val="8"/>
      <color theme="1"/>
      <name val="Verdana"/>
      <family val="2"/>
      <charset val="204"/>
    </font>
    <font>
      <sz val="8"/>
      <color theme="1"/>
      <name val="Verdana"/>
      <family val="2"/>
      <charset val="204"/>
    </font>
    <font>
      <sz val="8"/>
      <name val="Verdana"/>
      <family val="2"/>
      <charset val="204"/>
    </font>
    <font>
      <sz val="6"/>
      <color rgb="FF000000"/>
      <name val="Arial"/>
      <family val="2"/>
      <charset val="204"/>
    </font>
    <font>
      <sz val="10"/>
      <name val="Arial"/>
      <family val="2"/>
      <charset val="204"/>
    </font>
    <font>
      <sz val="10"/>
      <color rgb="FFFF0000"/>
      <name val="Arial"/>
      <family val="2"/>
      <charset val="204"/>
    </font>
    <font>
      <sz val="8"/>
      <color rgb="FFFF0000"/>
      <name val="Verdana"/>
      <family val="2"/>
      <charset val="204"/>
    </font>
    <font>
      <u/>
      <sz val="10"/>
      <color theme="10"/>
      <name val="Arial"/>
      <family val="2"/>
      <charset val="204"/>
    </font>
    <font>
      <sz val="9"/>
      <name val="Arial"/>
      <family val="2"/>
      <charset val="204"/>
    </font>
    <font>
      <sz val="9"/>
      <color theme="8" tint="-0.249977111117893"/>
      <name val="Arial"/>
      <family val="2"/>
      <charset val="204"/>
    </font>
    <font>
      <b/>
      <sz val="11"/>
      <color rgb="FF000000"/>
      <name val="Arial"/>
      <family val="2"/>
      <charset val="204"/>
    </font>
    <font>
      <sz val="12"/>
      <color rgb="FF000000"/>
      <name val="Arial"/>
      <family val="2"/>
      <charset val="204"/>
    </font>
    <font>
      <b/>
      <sz val="8"/>
      <color rgb="FFFF0000"/>
      <name val="Verdana"/>
      <family val="2"/>
      <charset val="204"/>
    </font>
    <font>
      <b/>
      <sz val="11"/>
      <color rgb="FF5F6368"/>
      <name val="Arial"/>
      <family val="2"/>
      <charset val="204"/>
    </font>
    <font>
      <sz val="26"/>
      <color rgb="FF333333"/>
      <name val="Arial"/>
      <family val="2"/>
      <charset val="204"/>
    </font>
    <font>
      <b/>
      <sz val="8"/>
      <color theme="4" tint="-0.499984740745262"/>
      <name val="Verdana"/>
      <family val="2"/>
      <charset val="204"/>
    </font>
    <font>
      <sz val="8"/>
      <color rgb="FF000000"/>
      <name val="Verdana"/>
      <family val="2"/>
      <charset val="204"/>
    </font>
    <font>
      <sz val="10"/>
      <name val="Arial"/>
      <family val="2"/>
      <charset val="204"/>
    </font>
    <font>
      <b/>
      <sz val="10"/>
      <color theme="1"/>
      <name val="Verdana"/>
      <family val="2"/>
      <charset val="204"/>
    </font>
    <font>
      <sz val="18"/>
      <color theme="4" tint="-0.249977111117893"/>
      <name val="Verdana"/>
      <family val="2"/>
      <charset val="204"/>
    </font>
    <font>
      <b/>
      <sz val="11"/>
      <color theme="1"/>
      <name val="Verdana"/>
      <family val="2"/>
      <charset val="204"/>
    </font>
    <font>
      <b/>
      <sz val="18"/>
      <name val="Calibri"/>
      <family val="2"/>
      <charset val="204"/>
    </font>
    <font>
      <b/>
      <sz val="18"/>
      <color theme="1"/>
      <name val="Verdana"/>
      <family val="2"/>
      <charset val="204"/>
    </font>
    <font>
      <sz val="11"/>
      <color theme="4" tint="-0.249977111117893"/>
      <name val="Verdana"/>
      <family val="2"/>
      <charset val="204"/>
    </font>
    <font>
      <sz val="11"/>
      <name val="Arial"/>
      <family val="2"/>
      <charset val="204"/>
    </font>
    <font>
      <sz val="11"/>
      <color rgb="FFFF0000"/>
      <name val="Arial"/>
      <family val="2"/>
      <charset val="204"/>
    </font>
    <font>
      <sz val="11"/>
      <color theme="1"/>
      <name val="Verdana"/>
      <family val="2"/>
      <charset val="204"/>
    </font>
    <font>
      <sz val="11"/>
      <name val="Verdana"/>
      <family val="2"/>
      <charset val="204"/>
    </font>
    <font>
      <sz val="11"/>
      <color rgb="FF000000"/>
      <name val="Verdana"/>
      <family val="2"/>
      <charset val="204"/>
    </font>
    <font>
      <sz val="11"/>
      <color rgb="FF000000"/>
      <name val="Arial"/>
      <family val="2"/>
      <charset val="204"/>
    </font>
    <font>
      <sz val="11"/>
      <color theme="8" tint="-0.249977111117893"/>
      <name val="Arial"/>
      <family val="2"/>
      <charset val="204"/>
    </font>
    <font>
      <sz val="11"/>
      <color rgb="FFFF0000"/>
      <name val="Verdana"/>
      <family val="2"/>
      <charset val="204"/>
    </font>
  </fonts>
  <fills count="12">
    <fill>
      <patternFill patternType="none"/>
    </fill>
    <fill>
      <patternFill patternType="gray125"/>
    </fill>
    <fill>
      <patternFill patternType="solid">
        <fgColor theme="0"/>
        <bgColor indexed="64"/>
      </patternFill>
    </fill>
    <fill>
      <patternFill patternType="solid">
        <fgColor theme="0" tint="-4.9989318521683403E-2"/>
        <bgColor indexed="64"/>
      </patternFill>
    </fill>
    <fill>
      <patternFill patternType="solid">
        <fgColor theme="2"/>
        <bgColor indexed="64"/>
      </patternFill>
    </fill>
    <fill>
      <patternFill patternType="solid">
        <fgColor theme="5" tint="0.59999389629810485"/>
        <bgColor indexed="64"/>
      </patternFill>
    </fill>
    <fill>
      <patternFill patternType="solid">
        <fgColor theme="7" tint="0.59999389629810485"/>
        <bgColor indexed="64"/>
      </patternFill>
    </fill>
    <fill>
      <patternFill patternType="solid">
        <fgColor theme="9" tint="0.59999389629810485"/>
        <bgColor indexed="64"/>
      </patternFill>
    </fill>
    <fill>
      <patternFill patternType="solid">
        <fgColor theme="0" tint="-0.14999847407452621"/>
        <bgColor indexed="64"/>
      </patternFill>
    </fill>
    <fill>
      <patternFill patternType="solid">
        <fgColor theme="0" tint="-0.249977111117893"/>
        <bgColor indexed="64"/>
      </patternFill>
    </fill>
    <fill>
      <patternFill patternType="solid">
        <fgColor theme="0" tint="-0.14999847407452621"/>
        <bgColor rgb="FFFFFFFF"/>
      </patternFill>
    </fill>
    <fill>
      <patternFill patternType="solid">
        <fgColor rgb="FFFFFF00"/>
        <bgColor indexed="64"/>
      </patternFill>
    </fill>
  </fills>
  <borders count="8">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diagonal/>
    </border>
    <border>
      <left/>
      <right/>
      <top/>
      <bottom style="thin">
        <color indexed="64"/>
      </bottom>
      <diagonal/>
    </border>
    <border>
      <left/>
      <right/>
      <top style="thin">
        <color indexed="64"/>
      </top>
      <bottom style="thin">
        <color indexed="64"/>
      </bottom>
      <diagonal/>
    </border>
    <border>
      <left/>
      <right/>
      <top/>
      <bottom style="medium">
        <color rgb="FFB9B9B9"/>
      </bottom>
      <diagonal/>
    </border>
    <border>
      <left style="thin">
        <color indexed="64"/>
      </left>
      <right/>
      <top style="thin">
        <color indexed="64"/>
      </top>
      <bottom style="thin">
        <color indexed="64"/>
      </bottom>
      <diagonal/>
    </border>
  </borders>
  <cellStyleXfs count="9">
    <xf numFmtId="0" fontId="0" fillId="0" borderId="0"/>
    <xf numFmtId="0" fontId="4" fillId="0" borderId="0"/>
    <xf numFmtId="49" fontId="2" fillId="0" borderId="1">
      <alignment horizontal="left" vertical="center" wrapText="1"/>
    </xf>
    <xf numFmtId="49" fontId="2" fillId="0" borderId="1">
      <alignment horizontal="left" vertical="center"/>
    </xf>
    <xf numFmtId="49" fontId="2" fillId="2" borderId="1">
      <alignment horizontal="left" vertical="center" wrapText="1"/>
    </xf>
    <xf numFmtId="49" fontId="2" fillId="0" borderId="1">
      <alignment horizontal="left" vertical="center"/>
    </xf>
    <xf numFmtId="49" fontId="2" fillId="0" borderId="1">
      <alignment horizontal="left" vertical="center"/>
    </xf>
    <xf numFmtId="0" fontId="1" fillId="0" borderId="0"/>
    <xf numFmtId="0" fontId="17" fillId="0" borderId="0" applyNumberFormat="0" applyFill="0" applyBorder="0" applyAlignment="0" applyProtection="0"/>
  </cellStyleXfs>
  <cellXfs count="212">
    <xf numFmtId="0" fontId="0" fillId="0" borderId="0" xfId="0"/>
    <xf numFmtId="0" fontId="5" fillId="0" borderId="0" xfId="0" applyFont="1" applyAlignment="1">
      <alignment horizontal="center" vertical="center"/>
    </xf>
    <xf numFmtId="0" fontId="6" fillId="0" borderId="0" xfId="0" applyFont="1" applyAlignment="1">
      <alignment horizontal="center" vertical="center"/>
    </xf>
    <xf numFmtId="0" fontId="7" fillId="0" borderId="0" xfId="0" applyFont="1" applyAlignment="1">
      <alignment horizontal="center" vertical="center"/>
    </xf>
    <xf numFmtId="0" fontId="7" fillId="0" borderId="4" xfId="0" applyFont="1" applyBorder="1" applyAlignment="1">
      <alignment horizontal="left" vertical="center"/>
    </xf>
    <xf numFmtId="0" fontId="7" fillId="0" borderId="0" xfId="0" applyFont="1" applyAlignment="1">
      <alignment horizontal="left" vertical="center"/>
    </xf>
    <xf numFmtId="0" fontId="7" fillId="0" borderId="5" xfId="0" applyFont="1" applyBorder="1" applyAlignment="1">
      <alignment horizontal="left" vertical="center"/>
    </xf>
    <xf numFmtId="0" fontId="7" fillId="0" borderId="0" xfId="0" applyFont="1" applyAlignment="1">
      <alignment vertical="center"/>
    </xf>
    <xf numFmtId="0" fontId="9" fillId="0" borderId="0" xfId="0" applyFont="1"/>
    <xf numFmtId="0" fontId="7" fillId="2" borderId="0" xfId="0" applyFont="1" applyFill="1" applyBorder="1" applyAlignment="1">
      <alignment horizontal="left" vertical="center" wrapText="1"/>
    </xf>
    <xf numFmtId="0" fontId="9" fillId="0" borderId="0" xfId="0" applyFont="1" applyAlignment="1">
      <alignment vertical="center"/>
    </xf>
    <xf numFmtId="0" fontId="9" fillId="0" borderId="0" xfId="0" applyFont="1" applyAlignment="1">
      <alignment horizontal="left"/>
    </xf>
    <xf numFmtId="0" fontId="11" fillId="2" borderId="1" xfId="0" applyFont="1" applyFill="1" applyBorder="1" applyAlignment="1">
      <alignment horizontal="center" vertical="center"/>
    </xf>
    <xf numFmtId="0" fontId="11" fillId="2" borderId="1" xfId="0" applyFont="1" applyFill="1" applyBorder="1" applyAlignment="1">
      <alignment horizontal="left" vertical="center" wrapText="1"/>
    </xf>
    <xf numFmtId="0" fontId="11" fillId="2" borderId="1" xfId="0" applyFont="1" applyFill="1" applyBorder="1" applyAlignment="1">
      <alignment horizontal="center" vertical="center" wrapText="1"/>
    </xf>
    <xf numFmtId="0" fontId="11" fillId="2" borderId="1" xfId="1" applyFont="1" applyFill="1" applyBorder="1" applyAlignment="1">
      <alignment horizontal="left" vertical="center" wrapText="1"/>
    </xf>
    <xf numFmtId="49" fontId="11" fillId="2" borderId="1" xfId="0" applyNumberFormat="1" applyFont="1" applyFill="1" applyBorder="1" applyAlignment="1">
      <alignment horizontal="center" vertical="center"/>
    </xf>
    <xf numFmtId="0" fontId="12" fillId="2" borderId="1" xfId="0" applyFont="1" applyFill="1" applyBorder="1" applyAlignment="1">
      <alignment horizontal="left" vertical="center" wrapText="1"/>
    </xf>
    <xf numFmtId="0" fontId="12" fillId="2" borderId="1" xfId="0" applyFont="1" applyFill="1" applyBorder="1" applyAlignment="1">
      <alignment horizontal="center" vertical="center" wrapText="1"/>
    </xf>
    <xf numFmtId="0" fontId="7" fillId="0" borderId="4" xfId="0" applyFont="1" applyBorder="1" applyAlignment="1">
      <alignment horizontal="left" vertical="center"/>
    </xf>
    <xf numFmtId="0" fontId="11" fillId="2" borderId="1" xfId="1" applyFont="1" applyFill="1" applyBorder="1" applyAlignment="1">
      <alignment horizontal="center" vertical="center" wrapText="1"/>
    </xf>
    <xf numFmtId="0" fontId="11" fillId="2" borderId="0" xfId="0" applyFont="1" applyFill="1" applyBorder="1" applyAlignment="1">
      <alignment horizontal="center" vertical="center"/>
    </xf>
    <xf numFmtId="0" fontId="7" fillId="0" borderId="4" xfId="0" applyFont="1" applyBorder="1" applyAlignment="1">
      <alignment horizontal="left" vertical="center"/>
    </xf>
    <xf numFmtId="0" fontId="13" fillId="0" borderId="6" xfId="0" applyFont="1" applyBorder="1" applyAlignment="1">
      <alignment horizontal="left" vertical="top" wrapText="1"/>
    </xf>
    <xf numFmtId="0" fontId="11" fillId="2" borderId="7" xfId="0" applyFont="1" applyFill="1" applyBorder="1" applyAlignment="1">
      <alignment horizontal="center" vertical="center"/>
    </xf>
    <xf numFmtId="0" fontId="0" fillId="0" borderId="1" xfId="0" applyBorder="1"/>
    <xf numFmtId="0" fontId="0" fillId="0" borderId="0" xfId="0" applyAlignment="1"/>
    <xf numFmtId="0" fontId="0" fillId="0" borderId="1" xfId="0" applyBorder="1" applyAlignment="1">
      <alignment vertical="top"/>
    </xf>
    <xf numFmtId="0" fontId="10" fillId="3" borderId="3" xfId="0" applyFont="1" applyFill="1" applyBorder="1" applyAlignment="1">
      <alignment horizontal="center" vertical="center" wrapText="1"/>
    </xf>
    <xf numFmtId="0" fontId="10" fillId="3" borderId="2" xfId="0" applyFont="1" applyFill="1" applyBorder="1" applyAlignment="1">
      <alignment horizontal="center" vertical="center" wrapText="1"/>
    </xf>
    <xf numFmtId="0" fontId="0" fillId="4" borderId="1" xfId="0" applyFill="1" applyBorder="1" applyAlignment="1">
      <alignment vertical="top"/>
    </xf>
    <xf numFmtId="0" fontId="17" fillId="0" borderId="0" xfId="8"/>
    <xf numFmtId="0" fontId="13" fillId="0" borderId="0" xfId="0" applyFont="1" applyBorder="1" applyAlignment="1">
      <alignment vertical="top" wrapText="1"/>
    </xf>
    <xf numFmtId="0" fontId="14" fillId="4" borderId="1" xfId="0" applyFont="1" applyFill="1" applyBorder="1" applyAlignment="1">
      <alignment vertical="top" wrapText="1"/>
    </xf>
    <xf numFmtId="0" fontId="0" fillId="0" borderId="0" xfId="0" applyAlignment="1">
      <alignment horizontal="left"/>
    </xf>
    <xf numFmtId="0" fontId="10" fillId="5" borderId="3" xfId="0" applyFont="1" applyFill="1" applyBorder="1" applyAlignment="1">
      <alignment horizontal="center" vertical="center" wrapText="1"/>
    </xf>
    <xf numFmtId="0" fontId="22" fillId="3" borderId="2" xfId="0" applyFont="1" applyFill="1" applyBorder="1" applyAlignment="1">
      <alignment horizontal="center" vertical="center" wrapText="1"/>
    </xf>
    <xf numFmtId="0" fontId="11" fillId="2" borderId="7" xfId="0" applyFont="1" applyFill="1" applyBorder="1" applyAlignment="1">
      <alignment horizontal="center" vertical="center" wrapText="1"/>
    </xf>
    <xf numFmtId="0" fontId="0" fillId="0" borderId="0" xfId="0" applyAlignment="1">
      <alignment vertical="top"/>
    </xf>
    <xf numFmtId="0" fontId="0" fillId="0" borderId="1" xfId="0" applyBorder="1" applyAlignment="1">
      <alignment vertical="top" wrapText="1"/>
    </xf>
    <xf numFmtId="0" fontId="23" fillId="0" borderId="0" xfId="0" applyFont="1"/>
    <xf numFmtId="0" fontId="24" fillId="0" borderId="0" xfId="0" applyFont="1"/>
    <xf numFmtId="0" fontId="25" fillId="3" borderId="2" xfId="0" applyFont="1" applyFill="1" applyBorder="1" applyAlignment="1">
      <alignment horizontal="center" vertical="center" wrapText="1"/>
    </xf>
    <xf numFmtId="0" fontId="7" fillId="0" borderId="4" xfId="0" applyFont="1" applyBorder="1" applyAlignment="1">
      <alignment horizontal="left" vertical="center"/>
    </xf>
    <xf numFmtId="0" fontId="0" fillId="4" borderId="0" xfId="0" applyFill="1" applyAlignment="1">
      <alignment vertical="top"/>
    </xf>
    <xf numFmtId="0" fontId="6" fillId="4" borderId="0" xfId="0" applyFont="1" applyFill="1" applyAlignment="1">
      <alignment horizontal="center" vertical="top"/>
    </xf>
    <xf numFmtId="0" fontId="5" fillId="4" borderId="0" xfId="0" applyFont="1" applyFill="1" applyAlignment="1">
      <alignment horizontal="center" vertical="top"/>
    </xf>
    <xf numFmtId="0" fontId="0" fillId="4" borderId="1" xfId="0" applyFill="1" applyBorder="1" applyAlignment="1">
      <alignment vertical="top" wrapText="1"/>
    </xf>
    <xf numFmtId="0" fontId="14" fillId="4" borderId="1" xfId="0" applyFont="1" applyFill="1" applyBorder="1" applyAlignment="1">
      <alignment vertical="top"/>
    </xf>
    <xf numFmtId="0" fontId="15" fillId="4" borderId="1" xfId="0" applyFont="1" applyFill="1" applyBorder="1" applyAlignment="1">
      <alignment vertical="top"/>
    </xf>
    <xf numFmtId="0" fontId="0" fillId="4" borderId="1" xfId="0" applyFill="1" applyBorder="1" applyAlignment="1">
      <alignment horizontal="left" vertical="top"/>
    </xf>
    <xf numFmtId="0" fontId="20" fillId="0" borderId="1" xfId="0" applyFont="1" applyBorder="1" applyAlignment="1">
      <alignment vertical="top" wrapText="1"/>
    </xf>
    <xf numFmtId="0" fontId="18" fillId="4" borderId="1" xfId="0" applyFont="1" applyFill="1" applyBorder="1" applyAlignment="1">
      <alignment vertical="top" wrapText="1"/>
    </xf>
    <xf numFmtId="0" fontId="12" fillId="2" borderId="1" xfId="0" applyFont="1" applyFill="1" applyBorder="1" applyAlignment="1">
      <alignment horizontal="left" vertical="top" wrapText="1"/>
    </xf>
    <xf numFmtId="0" fontId="15" fillId="7" borderId="0" xfId="0" applyFont="1" applyFill="1"/>
    <xf numFmtId="164" fontId="0" fillId="0" borderId="0" xfId="0" applyNumberFormat="1" applyAlignment="1">
      <alignment vertical="top"/>
    </xf>
    <xf numFmtId="164" fontId="0" fillId="0" borderId="1" xfId="0" applyNumberFormat="1" applyBorder="1" applyAlignment="1">
      <alignment vertical="top"/>
    </xf>
    <xf numFmtId="164" fontId="15" fillId="0" borderId="1" xfId="0" applyNumberFormat="1" applyFont="1" applyBorder="1" applyAlignment="1">
      <alignment vertical="top"/>
    </xf>
    <xf numFmtId="164" fontId="0" fillId="7" borderId="0" xfId="0" applyNumberFormat="1" applyFill="1" applyAlignment="1">
      <alignment vertical="top"/>
    </xf>
    <xf numFmtId="164" fontId="0" fillId="7" borderId="1" xfId="0" applyNumberFormat="1" applyFill="1" applyBorder="1" applyAlignment="1">
      <alignment vertical="top"/>
    </xf>
    <xf numFmtId="0" fontId="0" fillId="6" borderId="0" xfId="0" applyFill="1" applyAlignment="1">
      <alignment vertical="top"/>
    </xf>
    <xf numFmtId="0" fontId="0" fillId="6" borderId="1" xfId="0" applyFill="1" applyBorder="1" applyAlignment="1">
      <alignment vertical="top"/>
    </xf>
    <xf numFmtId="0" fontId="0" fillId="9" borderId="1" xfId="0" applyFill="1" applyBorder="1" applyAlignment="1">
      <alignment vertical="top"/>
    </xf>
    <xf numFmtId="164" fontId="0" fillId="9" borderId="1" xfId="0" applyNumberFormat="1" applyFill="1" applyBorder="1" applyAlignment="1">
      <alignment vertical="top"/>
    </xf>
    <xf numFmtId="0" fontId="0" fillId="0" borderId="0" xfId="0" applyAlignment="1">
      <alignment horizontal="left" vertical="top"/>
    </xf>
    <xf numFmtId="164" fontId="0" fillId="0" borderId="1" xfId="0" applyNumberFormat="1" applyBorder="1" applyAlignment="1">
      <alignment horizontal="left" vertical="top"/>
    </xf>
    <xf numFmtId="164" fontId="14" fillId="0" borderId="1" xfId="0" applyNumberFormat="1" applyFont="1" applyBorder="1" applyAlignment="1">
      <alignment horizontal="left" vertical="top"/>
    </xf>
    <xf numFmtId="164" fontId="15" fillId="0" borderId="1" xfId="0" applyNumberFormat="1" applyFont="1" applyBorder="1" applyAlignment="1">
      <alignment horizontal="left" vertical="top"/>
    </xf>
    <xf numFmtId="0" fontId="0" fillId="0" borderId="0" xfId="0" applyAlignment="1">
      <alignment horizontal="right" vertical="top"/>
    </xf>
    <xf numFmtId="164" fontId="0" fillId="0" borderId="1" xfId="0" applyNumberFormat="1" applyBorder="1" applyAlignment="1">
      <alignment horizontal="right" vertical="top"/>
    </xf>
    <xf numFmtId="165" fontId="0" fillId="0" borderId="0" xfId="0" applyNumberFormat="1" applyAlignment="1">
      <alignment horizontal="right" vertical="top"/>
    </xf>
    <xf numFmtId="0" fontId="9" fillId="0" borderId="1" xfId="0" applyFont="1" applyBorder="1" applyAlignment="1">
      <alignment vertical="top"/>
    </xf>
    <xf numFmtId="0" fontId="9" fillId="9" borderId="1" xfId="0" applyFont="1" applyFill="1" applyBorder="1" applyAlignment="1">
      <alignment vertical="top"/>
    </xf>
    <xf numFmtId="164" fontId="14" fillId="9" borderId="1" xfId="0" applyNumberFormat="1" applyFont="1" applyFill="1" applyBorder="1" applyAlignment="1">
      <alignment vertical="top"/>
    </xf>
    <xf numFmtId="164" fontId="0" fillId="9" borderId="1" xfId="0" applyNumberFormat="1" applyFill="1" applyBorder="1" applyAlignment="1">
      <alignment horizontal="right" vertical="top"/>
    </xf>
    <xf numFmtId="164" fontId="14" fillId="9" borderId="1" xfId="0" applyNumberFormat="1" applyFont="1" applyFill="1" applyBorder="1" applyAlignment="1">
      <alignment horizontal="right" vertical="top"/>
    </xf>
    <xf numFmtId="164" fontId="0" fillId="9" borderId="1" xfId="0" applyNumberFormat="1" applyFill="1" applyBorder="1" applyAlignment="1">
      <alignment horizontal="left" vertical="top"/>
    </xf>
    <xf numFmtId="0" fontId="15" fillId="9" borderId="1" xfId="0" applyFont="1" applyFill="1" applyBorder="1" applyAlignment="1">
      <alignment horizontal="left" vertical="center"/>
    </xf>
    <xf numFmtId="0" fontId="14" fillId="9" borderId="1" xfId="0" applyFont="1" applyFill="1" applyBorder="1" applyAlignment="1">
      <alignment horizontal="left" vertical="center"/>
    </xf>
    <xf numFmtId="0" fontId="28" fillId="9" borderId="3" xfId="0" applyFont="1" applyFill="1" applyBorder="1" applyAlignment="1">
      <alignment horizontal="left" vertical="center" wrapText="1"/>
    </xf>
    <xf numFmtId="164" fontId="14" fillId="9" borderId="1" xfId="0" applyNumberFormat="1" applyFont="1" applyFill="1" applyBorder="1" applyAlignment="1">
      <alignment horizontal="left" vertical="center"/>
    </xf>
    <xf numFmtId="0" fontId="14" fillId="9" borderId="0" xfId="0" applyFont="1" applyFill="1" applyAlignment="1">
      <alignment horizontal="left" vertical="center"/>
    </xf>
    <xf numFmtId="0" fontId="28" fillId="9" borderId="2" xfId="0" applyFont="1" applyFill="1" applyBorder="1" applyAlignment="1">
      <alignment horizontal="left" vertical="center" wrapText="1"/>
    </xf>
    <xf numFmtId="0" fontId="11" fillId="2" borderId="1" xfId="0" applyFont="1" applyFill="1" applyBorder="1" applyAlignment="1">
      <alignment horizontal="center" vertical="top"/>
    </xf>
    <xf numFmtId="0" fontId="11" fillId="2" borderId="1" xfId="0" applyFont="1" applyFill="1" applyBorder="1" applyAlignment="1">
      <alignment horizontal="center" vertical="top" wrapText="1"/>
    </xf>
    <xf numFmtId="0" fontId="11" fillId="8" borderId="1" xfId="0" applyFont="1" applyFill="1" applyBorder="1" applyAlignment="1">
      <alignment horizontal="left" vertical="top" wrapText="1"/>
    </xf>
    <xf numFmtId="0" fontId="11" fillId="2" borderId="7" xfId="0" applyFont="1" applyFill="1" applyBorder="1" applyAlignment="1">
      <alignment horizontal="center" vertical="top"/>
    </xf>
    <xf numFmtId="0" fontId="15" fillId="7" borderId="1" xfId="0" applyFont="1" applyFill="1" applyBorder="1" applyAlignment="1">
      <alignment vertical="top"/>
    </xf>
    <xf numFmtId="0" fontId="12" fillId="5" borderId="1" xfId="0" applyFont="1" applyFill="1" applyBorder="1" applyAlignment="1">
      <alignment horizontal="left" vertical="top" wrapText="1"/>
    </xf>
    <xf numFmtId="0" fontId="11" fillId="2" borderId="1" xfId="0" applyFont="1" applyFill="1" applyBorder="1" applyAlignment="1">
      <alignment vertical="top" wrapText="1"/>
    </xf>
    <xf numFmtId="0" fontId="12" fillId="2" borderId="1" xfId="0" applyFont="1" applyFill="1" applyBorder="1" applyAlignment="1">
      <alignment horizontal="center" vertical="top" wrapText="1"/>
    </xf>
    <xf numFmtId="0" fontId="12" fillId="2" borderId="1" xfId="0" applyFont="1" applyFill="1" applyBorder="1" applyAlignment="1">
      <alignment vertical="top" wrapText="1"/>
    </xf>
    <xf numFmtId="0" fontId="11" fillId="2" borderId="1" xfId="0" applyFont="1" applyFill="1" applyBorder="1" applyAlignment="1">
      <alignment horizontal="left" vertical="top" wrapText="1"/>
    </xf>
    <xf numFmtId="0" fontId="16" fillId="2" borderId="1" xfId="0" applyFont="1" applyFill="1" applyBorder="1" applyAlignment="1">
      <alignment horizontal="center" vertical="top"/>
    </xf>
    <xf numFmtId="0" fontId="16" fillId="2" borderId="1" xfId="0" applyFont="1" applyFill="1" applyBorder="1" applyAlignment="1">
      <alignment horizontal="left" vertical="top" wrapText="1"/>
    </xf>
    <xf numFmtId="0" fontId="16" fillId="2" borderId="1" xfId="0" applyFont="1" applyFill="1" applyBorder="1" applyAlignment="1">
      <alignment horizontal="center" vertical="top" wrapText="1"/>
    </xf>
    <xf numFmtId="0" fontId="16" fillId="2" borderId="1" xfId="0" applyFont="1" applyFill="1" applyBorder="1" applyAlignment="1">
      <alignment vertical="top" wrapText="1"/>
    </xf>
    <xf numFmtId="0" fontId="16" fillId="8" borderId="1" xfId="0" applyFont="1" applyFill="1" applyBorder="1" applyAlignment="1">
      <alignment horizontal="left" vertical="top" wrapText="1"/>
    </xf>
    <xf numFmtId="0" fontId="16" fillId="2" borderId="7" xfId="0" applyFont="1" applyFill="1" applyBorder="1" applyAlignment="1">
      <alignment horizontal="center" vertical="top"/>
    </xf>
    <xf numFmtId="0" fontId="15" fillId="0" borderId="0" xfId="0" applyFont="1" applyAlignment="1">
      <alignment vertical="top"/>
    </xf>
    <xf numFmtId="0" fontId="11" fillId="5" borderId="1" xfId="0" applyFont="1" applyFill="1" applyBorder="1" applyAlignment="1">
      <alignment horizontal="left" vertical="top" wrapText="1"/>
    </xf>
    <xf numFmtId="0" fontId="11" fillId="2" borderId="3" xfId="0" applyFont="1" applyFill="1" applyBorder="1" applyAlignment="1">
      <alignment horizontal="center" vertical="top"/>
    </xf>
    <xf numFmtId="0" fontId="11" fillId="8" borderId="3" xfId="0" applyFont="1" applyFill="1" applyBorder="1" applyAlignment="1">
      <alignment horizontal="left" vertical="top" wrapText="1"/>
    </xf>
    <xf numFmtId="0" fontId="26" fillId="10" borderId="1" xfId="0" applyNumberFormat="1" applyFont="1" applyFill="1" applyBorder="1" applyAlignment="1" applyProtection="1">
      <alignment horizontal="left" vertical="top" wrapText="1"/>
    </xf>
    <xf numFmtId="0" fontId="27" fillId="0" borderId="1" xfId="0" applyNumberFormat="1" applyFont="1" applyFill="1" applyBorder="1" applyAlignment="1" applyProtection="1">
      <alignment vertical="top"/>
    </xf>
    <xf numFmtId="0" fontId="11" fillId="2" borderId="1" xfId="0" applyFont="1" applyFill="1" applyBorder="1" applyAlignment="1">
      <alignment vertical="top"/>
    </xf>
    <xf numFmtId="0" fontId="11" fillId="2" borderId="1" xfId="1" applyFont="1" applyFill="1" applyBorder="1" applyAlignment="1">
      <alignment horizontal="left" vertical="top" wrapText="1"/>
    </xf>
    <xf numFmtId="49" fontId="11" fillId="2" borderId="1" xfId="0" applyNumberFormat="1" applyFont="1" applyFill="1" applyBorder="1" applyAlignment="1">
      <alignment horizontal="center" vertical="top"/>
    </xf>
    <xf numFmtId="0" fontId="21" fillId="0" borderId="1" xfId="0" applyFont="1" applyBorder="1" applyAlignment="1">
      <alignment horizontal="left" vertical="top" wrapText="1"/>
    </xf>
    <xf numFmtId="0" fontId="21" fillId="8" borderId="0" xfId="0" applyFont="1" applyFill="1" applyAlignment="1">
      <alignment horizontal="left" vertical="top" wrapText="1"/>
    </xf>
    <xf numFmtId="49" fontId="11" fillId="8" borderId="1" xfId="0" applyNumberFormat="1" applyFont="1" applyFill="1" applyBorder="1" applyAlignment="1">
      <alignment horizontal="left" vertical="top" wrapText="1"/>
    </xf>
    <xf numFmtId="0" fontId="16" fillId="5" borderId="1" xfId="0" applyFont="1" applyFill="1" applyBorder="1" applyAlignment="1">
      <alignment horizontal="left" vertical="top" wrapText="1"/>
    </xf>
    <xf numFmtId="49" fontId="11" fillId="2" borderId="1" xfId="0" applyNumberFormat="1" applyFont="1" applyFill="1" applyBorder="1" applyAlignment="1">
      <alignment vertical="top"/>
    </xf>
    <xf numFmtId="0" fontId="9" fillId="8" borderId="1" xfId="0" applyFont="1" applyFill="1" applyBorder="1" applyAlignment="1">
      <alignment horizontal="left" vertical="top"/>
    </xf>
    <xf numFmtId="0" fontId="7" fillId="9" borderId="1" xfId="0" applyFont="1" applyFill="1" applyBorder="1" applyAlignment="1">
      <alignment horizontal="left" vertical="top" wrapText="1"/>
    </xf>
    <xf numFmtId="0" fontId="7" fillId="8" borderId="1" xfId="0" applyFont="1" applyFill="1" applyBorder="1" applyAlignment="1">
      <alignment horizontal="left" vertical="top" wrapText="1"/>
    </xf>
    <xf numFmtId="0" fontId="15" fillId="9" borderId="1" xfId="0" applyFont="1" applyFill="1" applyBorder="1" applyAlignment="1">
      <alignment vertical="top"/>
    </xf>
    <xf numFmtId="0" fontId="9" fillId="0" borderId="0" xfId="0" applyFont="1" applyAlignment="1">
      <alignment vertical="top"/>
    </xf>
    <xf numFmtId="0" fontId="9" fillId="0" borderId="0" xfId="0" applyFont="1" applyAlignment="1">
      <alignment horizontal="left" vertical="top"/>
    </xf>
    <xf numFmtId="0" fontId="15" fillId="7" borderId="0" xfId="0" applyFont="1" applyFill="1" applyAlignment="1">
      <alignment vertical="top"/>
    </xf>
    <xf numFmtId="0" fontId="7" fillId="0" borderId="4" xfId="0" applyFont="1" applyBorder="1" applyAlignment="1">
      <alignment vertical="center"/>
    </xf>
    <xf numFmtId="0" fontId="31" fillId="0" borderId="0" xfId="0" applyFont="1" applyAlignment="1">
      <alignment vertical="center"/>
    </xf>
    <xf numFmtId="0" fontId="32" fillId="0" borderId="0" xfId="0" applyFont="1" applyAlignment="1">
      <alignment vertical="center"/>
    </xf>
    <xf numFmtId="0" fontId="30" fillId="9" borderId="3" xfId="0" applyFont="1" applyFill="1" applyBorder="1" applyAlignment="1">
      <alignment horizontal="left" vertical="center" wrapText="1"/>
    </xf>
    <xf numFmtId="0" fontId="34" fillId="9" borderId="1" xfId="0" applyFont="1" applyFill="1" applyBorder="1" applyAlignment="1">
      <alignment horizontal="left" vertical="center"/>
    </xf>
    <xf numFmtId="0" fontId="35" fillId="9" borderId="1" xfId="0" applyFont="1" applyFill="1" applyBorder="1" applyAlignment="1">
      <alignment horizontal="left" vertical="center"/>
    </xf>
    <xf numFmtId="164" fontId="34" fillId="9" borderId="1" xfId="0" applyNumberFormat="1" applyFont="1" applyFill="1" applyBorder="1" applyAlignment="1">
      <alignment horizontal="left" vertical="center"/>
    </xf>
    <xf numFmtId="0" fontId="30" fillId="9" borderId="2" xfId="0" applyFont="1" applyFill="1" applyBorder="1" applyAlignment="1">
      <alignment horizontal="left" vertical="center" wrapText="1"/>
    </xf>
    <xf numFmtId="0" fontId="36" fillId="2" borderId="1" xfId="0" applyFont="1" applyFill="1" applyBorder="1" applyAlignment="1">
      <alignment horizontal="center" vertical="top"/>
    </xf>
    <xf numFmtId="0" fontId="37" fillId="2" borderId="1" xfId="0" applyFont="1" applyFill="1" applyBorder="1" applyAlignment="1">
      <alignment horizontal="left" vertical="top" wrapText="1"/>
    </xf>
    <xf numFmtId="0" fontId="36" fillId="2" borderId="1" xfId="0" applyFont="1" applyFill="1" applyBorder="1" applyAlignment="1">
      <alignment horizontal="center" vertical="top" wrapText="1"/>
    </xf>
    <xf numFmtId="0" fontId="34" fillId="0" borderId="0" xfId="0" applyFont="1" applyAlignment="1">
      <alignment vertical="top"/>
    </xf>
    <xf numFmtId="0" fontId="36" fillId="8" borderId="1" xfId="0" applyFont="1" applyFill="1" applyBorder="1" applyAlignment="1">
      <alignment horizontal="left" vertical="top" wrapText="1"/>
    </xf>
    <xf numFmtId="0" fontId="36" fillId="2" borderId="7" xfId="0" applyFont="1" applyFill="1" applyBorder="1" applyAlignment="1">
      <alignment horizontal="center" vertical="top"/>
    </xf>
    <xf numFmtId="0" fontId="34" fillId="4" borderId="1" xfId="0" applyFont="1" applyFill="1" applyBorder="1" applyAlignment="1">
      <alignment vertical="top" wrapText="1"/>
    </xf>
    <xf numFmtId="0" fontId="35" fillId="7" borderId="1" xfId="0" applyFont="1" applyFill="1" applyBorder="1" applyAlignment="1">
      <alignment vertical="top"/>
    </xf>
    <xf numFmtId="164" fontId="34" fillId="7" borderId="1" xfId="0" applyNumberFormat="1" applyFont="1" applyFill="1" applyBorder="1" applyAlignment="1">
      <alignment vertical="top"/>
    </xf>
    <xf numFmtId="164" fontId="34" fillId="0" borderId="1" xfId="0" applyNumberFormat="1" applyFont="1" applyBorder="1" applyAlignment="1">
      <alignment vertical="top"/>
    </xf>
    <xf numFmtId="0" fontId="34" fillId="6" borderId="1" xfId="0" applyFont="1" applyFill="1" applyBorder="1" applyAlignment="1">
      <alignment vertical="top"/>
    </xf>
    <xf numFmtId="164" fontId="34" fillId="0" borderId="1" xfId="0" applyNumberFormat="1" applyFont="1" applyBorder="1" applyAlignment="1">
      <alignment horizontal="right" vertical="top"/>
    </xf>
    <xf numFmtId="164" fontId="34" fillId="0" borderId="1" xfId="0" applyNumberFormat="1" applyFont="1" applyBorder="1" applyAlignment="1">
      <alignment horizontal="left" vertical="top"/>
    </xf>
    <xf numFmtId="0" fontId="34" fillId="0" borderId="1" xfId="0" applyFont="1" applyBorder="1" applyAlignment="1">
      <alignment vertical="top"/>
    </xf>
    <xf numFmtId="0" fontId="34" fillId="4" borderId="1" xfId="0" applyFont="1" applyFill="1" applyBorder="1" applyAlignment="1">
      <alignment vertical="top"/>
    </xf>
    <xf numFmtId="0" fontId="37" fillId="0" borderId="1" xfId="0" applyFont="1" applyFill="1" applyBorder="1" applyAlignment="1">
      <alignment horizontal="left" vertical="top" wrapText="1"/>
    </xf>
    <xf numFmtId="0" fontId="36" fillId="2" borderId="1" xfId="0" applyFont="1" applyFill="1" applyBorder="1" applyAlignment="1">
      <alignment vertical="top" wrapText="1"/>
    </xf>
    <xf numFmtId="0" fontId="37" fillId="2" borderId="1" xfId="0" applyFont="1" applyFill="1" applyBorder="1" applyAlignment="1">
      <alignment vertical="top" wrapText="1"/>
    </xf>
    <xf numFmtId="0" fontId="36" fillId="2" borderId="1" xfId="0" applyFont="1" applyFill="1" applyBorder="1" applyAlignment="1">
      <alignment horizontal="left" vertical="top" wrapText="1"/>
    </xf>
    <xf numFmtId="0" fontId="36" fillId="0" borderId="1" xfId="0" applyFont="1" applyFill="1" applyBorder="1" applyAlignment="1">
      <alignment horizontal="left" vertical="top" wrapText="1"/>
    </xf>
    <xf numFmtId="0" fontId="36" fillId="8" borderId="3" xfId="0" applyFont="1" applyFill="1" applyBorder="1" applyAlignment="1">
      <alignment horizontal="left" vertical="top" wrapText="1"/>
    </xf>
    <xf numFmtId="0" fontId="34" fillId="4" borderId="1" xfId="0" applyFont="1" applyFill="1" applyBorder="1" applyAlignment="1">
      <alignment horizontal="left" vertical="top"/>
    </xf>
    <xf numFmtId="0" fontId="38" fillId="10" borderId="1" xfId="0" applyNumberFormat="1" applyFont="1" applyFill="1" applyBorder="1" applyAlignment="1" applyProtection="1">
      <alignment horizontal="left" vertical="top" wrapText="1"/>
    </xf>
    <xf numFmtId="0" fontId="34" fillId="0" borderId="1" xfId="0" applyNumberFormat="1" applyFont="1" applyFill="1" applyBorder="1" applyAlignment="1" applyProtection="1">
      <alignment vertical="top"/>
    </xf>
    <xf numFmtId="0" fontId="36" fillId="2" borderId="1" xfId="0" applyFont="1" applyFill="1" applyBorder="1" applyAlignment="1">
      <alignment vertical="top"/>
    </xf>
    <xf numFmtId="0" fontId="36" fillId="2" borderId="1" xfId="1" applyFont="1" applyFill="1" applyBorder="1" applyAlignment="1">
      <alignment horizontal="left" vertical="top" wrapText="1"/>
    </xf>
    <xf numFmtId="0" fontId="39" fillId="0" borderId="1" xfId="0" applyFont="1" applyBorder="1" applyAlignment="1">
      <alignment horizontal="left" vertical="top" wrapText="1"/>
    </xf>
    <xf numFmtId="0" fontId="39" fillId="8" borderId="0" xfId="0" applyFont="1" applyFill="1" applyAlignment="1">
      <alignment horizontal="left" vertical="top" wrapText="1"/>
    </xf>
    <xf numFmtId="49" fontId="36" fillId="8" borderId="1" xfId="0" applyNumberFormat="1" applyFont="1" applyFill="1" applyBorder="1" applyAlignment="1">
      <alignment horizontal="left" vertical="top" wrapText="1"/>
    </xf>
    <xf numFmtId="49" fontId="36" fillId="2" borderId="1" xfId="0" applyNumberFormat="1" applyFont="1" applyFill="1" applyBorder="1" applyAlignment="1">
      <alignment vertical="top"/>
    </xf>
    <xf numFmtId="0" fontId="37" fillId="9" borderId="1" xfId="0" applyFont="1" applyFill="1" applyBorder="1" applyAlignment="1">
      <alignment vertical="top"/>
    </xf>
    <xf numFmtId="0" fontId="36" fillId="9" borderId="1" xfId="0" applyFont="1" applyFill="1" applyBorder="1" applyAlignment="1">
      <alignment horizontal="left" vertical="top" wrapText="1"/>
    </xf>
    <xf numFmtId="0" fontId="34" fillId="9" borderId="1" xfId="0" applyFont="1" applyFill="1" applyBorder="1" applyAlignment="1">
      <alignment vertical="top"/>
    </xf>
    <xf numFmtId="0" fontId="35" fillId="9" borderId="1" xfId="0" applyFont="1" applyFill="1" applyBorder="1" applyAlignment="1">
      <alignment vertical="top"/>
    </xf>
    <xf numFmtId="164" fontId="34" fillId="9" borderId="1" xfId="0" applyNumberFormat="1" applyFont="1" applyFill="1" applyBorder="1" applyAlignment="1">
      <alignment vertical="top"/>
    </xf>
    <xf numFmtId="164" fontId="34" fillId="9" borderId="1" xfId="0" applyNumberFormat="1" applyFont="1" applyFill="1" applyBorder="1" applyAlignment="1">
      <alignment horizontal="right" vertical="top"/>
    </xf>
    <xf numFmtId="164" fontId="34" fillId="9" borderId="1" xfId="0" applyNumberFormat="1" applyFont="1" applyFill="1" applyBorder="1" applyAlignment="1">
      <alignment horizontal="left" vertical="top"/>
    </xf>
    <xf numFmtId="0" fontId="32" fillId="0" borderId="0" xfId="0" applyFont="1" applyAlignment="1">
      <alignment horizontal="left" vertical="center"/>
    </xf>
    <xf numFmtId="0" fontId="36" fillId="2" borderId="1" xfId="0" applyFont="1" applyFill="1" applyBorder="1" applyAlignment="1">
      <alignment horizontal="left" vertical="top"/>
    </xf>
    <xf numFmtId="0" fontId="36" fillId="2" borderId="3" xfId="0" applyFont="1" applyFill="1" applyBorder="1" applyAlignment="1">
      <alignment horizontal="left" vertical="top"/>
    </xf>
    <xf numFmtId="49" fontId="36" fillId="2" borderId="1" xfId="0" applyNumberFormat="1" applyFont="1" applyFill="1" applyBorder="1" applyAlignment="1">
      <alignment horizontal="left" vertical="top" wrapText="1"/>
    </xf>
    <xf numFmtId="49" fontId="36" fillId="2" borderId="1" xfId="0" applyNumberFormat="1" applyFont="1" applyFill="1" applyBorder="1" applyAlignment="1">
      <alignment horizontal="left" vertical="top"/>
    </xf>
    <xf numFmtId="0" fontId="37" fillId="9" borderId="1" xfId="0" applyFont="1" applyFill="1" applyBorder="1" applyAlignment="1">
      <alignment horizontal="left" vertical="top"/>
    </xf>
    <xf numFmtId="0" fontId="14" fillId="0" borderId="1" xfId="0" applyFont="1" applyBorder="1"/>
    <xf numFmtId="0" fontId="15" fillId="0" borderId="1" xfId="0" applyFont="1" applyBorder="1"/>
    <xf numFmtId="0" fontId="16" fillId="11" borderId="1" xfId="0" applyFont="1" applyFill="1" applyBorder="1" applyAlignment="1">
      <alignment horizontal="center" vertical="center"/>
    </xf>
    <xf numFmtId="0" fontId="16" fillId="11" borderId="1" xfId="0" applyFont="1" applyFill="1" applyBorder="1" applyAlignment="1">
      <alignment horizontal="left" vertical="center" wrapText="1"/>
    </xf>
    <xf numFmtId="0" fontId="16" fillId="11" borderId="1" xfId="0" applyFont="1" applyFill="1" applyBorder="1" applyAlignment="1">
      <alignment horizontal="center" vertical="center" wrapText="1"/>
    </xf>
    <xf numFmtId="0" fontId="15" fillId="11" borderId="1" xfId="0" applyFont="1" applyFill="1" applyBorder="1"/>
    <xf numFmtId="0" fontId="15" fillId="11" borderId="0" xfId="0" applyFont="1" applyFill="1"/>
    <xf numFmtId="0" fontId="14" fillId="0" borderId="1" xfId="0" applyFont="1" applyBorder="1" applyAlignment="1">
      <alignment wrapText="1"/>
    </xf>
    <xf numFmtId="49" fontId="16" fillId="11" borderId="1" xfId="0" applyNumberFormat="1" applyFont="1" applyFill="1" applyBorder="1" applyAlignment="1">
      <alignment horizontal="center" vertical="center"/>
    </xf>
    <xf numFmtId="0" fontId="16" fillId="11" borderId="1" xfId="1" applyFont="1" applyFill="1" applyBorder="1" applyAlignment="1">
      <alignment horizontal="left" vertical="center" wrapText="1"/>
    </xf>
    <xf numFmtId="0" fontId="16" fillId="11" borderId="1" xfId="1" applyFont="1" applyFill="1" applyBorder="1" applyAlignment="1">
      <alignment horizontal="center" vertical="center" wrapText="1"/>
    </xf>
    <xf numFmtId="0" fontId="7" fillId="0" borderId="0" xfId="0" applyFont="1" applyAlignment="1">
      <alignment horizontal="left" vertical="center" wrapText="1"/>
    </xf>
    <xf numFmtId="0" fontId="8" fillId="0" borderId="0" xfId="0" applyFont="1" applyAlignment="1">
      <alignment horizontal="center" vertical="center"/>
    </xf>
    <xf numFmtId="0" fontId="7" fillId="0" borderId="4" xfId="0" applyFont="1" applyBorder="1" applyAlignment="1">
      <alignment horizontal="left" vertical="center"/>
    </xf>
    <xf numFmtId="0" fontId="10" fillId="3" borderId="1" xfId="0" applyFont="1" applyFill="1" applyBorder="1" applyAlignment="1">
      <alignment horizontal="center" vertical="center"/>
    </xf>
    <xf numFmtId="0" fontId="10" fillId="3" borderId="1" xfId="0" applyFont="1" applyFill="1" applyBorder="1" applyAlignment="1">
      <alignment horizontal="center" vertical="center" wrapText="1"/>
    </xf>
    <xf numFmtId="0" fontId="10" fillId="3" borderId="3" xfId="0" applyFont="1" applyFill="1" applyBorder="1" applyAlignment="1">
      <alignment horizontal="center" vertical="center" wrapText="1"/>
    </xf>
    <xf numFmtId="0" fontId="10" fillId="3" borderId="2" xfId="0" applyFont="1" applyFill="1" applyBorder="1" applyAlignment="1">
      <alignment horizontal="center" vertical="center" wrapText="1"/>
    </xf>
    <xf numFmtId="0" fontId="10" fillId="3" borderId="7" xfId="0" applyFont="1" applyFill="1" applyBorder="1" applyAlignment="1">
      <alignment horizontal="center" vertical="center" wrapText="1"/>
    </xf>
    <xf numFmtId="164" fontId="14" fillId="9" borderId="3" xfId="0" applyNumberFormat="1" applyFont="1" applyFill="1" applyBorder="1" applyAlignment="1">
      <alignment horizontal="left" vertical="center" wrapText="1"/>
    </xf>
    <xf numFmtId="164" fontId="14" fillId="9" borderId="2" xfId="0" applyNumberFormat="1" applyFont="1" applyFill="1" applyBorder="1" applyAlignment="1">
      <alignment horizontal="left" vertical="center" wrapText="1"/>
    </xf>
    <xf numFmtId="164" fontId="14" fillId="9" borderId="3" xfId="0" applyNumberFormat="1" applyFont="1" applyFill="1" applyBorder="1" applyAlignment="1">
      <alignment horizontal="left" vertical="center"/>
    </xf>
    <xf numFmtId="164" fontId="14" fillId="9" borderId="2" xfId="0" applyNumberFormat="1" applyFont="1" applyFill="1" applyBorder="1" applyAlignment="1">
      <alignment horizontal="left" vertical="center"/>
    </xf>
    <xf numFmtId="0" fontId="29" fillId="8" borderId="3" xfId="0" applyFont="1" applyFill="1" applyBorder="1" applyAlignment="1">
      <alignment horizontal="left" vertical="center" wrapText="1"/>
    </xf>
    <xf numFmtId="0" fontId="29" fillId="8" borderId="2" xfId="0" applyFont="1" applyFill="1" applyBorder="1" applyAlignment="1">
      <alignment horizontal="left" vertical="center" wrapText="1"/>
    </xf>
    <xf numFmtId="0" fontId="28" fillId="9" borderId="7" xfId="0" applyFont="1" applyFill="1" applyBorder="1" applyAlignment="1">
      <alignment horizontal="left" vertical="center" wrapText="1"/>
    </xf>
    <xf numFmtId="0" fontId="28" fillId="9" borderId="1" xfId="0" applyFont="1" applyFill="1" applyBorder="1" applyAlignment="1">
      <alignment horizontal="left" vertical="center"/>
    </xf>
    <xf numFmtId="0" fontId="28" fillId="9" borderId="1" xfId="0" applyFont="1" applyFill="1" applyBorder="1" applyAlignment="1">
      <alignment horizontal="left" vertical="center" wrapText="1"/>
    </xf>
    <xf numFmtId="0" fontId="28" fillId="9" borderId="3" xfId="0" applyFont="1" applyFill="1" applyBorder="1" applyAlignment="1">
      <alignment horizontal="left" vertical="center" wrapText="1"/>
    </xf>
    <xf numFmtId="0" fontId="28" fillId="9" borderId="2" xfId="0" applyFont="1" applyFill="1" applyBorder="1" applyAlignment="1">
      <alignment horizontal="left" vertical="center" wrapText="1"/>
    </xf>
    <xf numFmtId="164" fontId="34" fillId="9" borderId="3" xfId="0" applyNumberFormat="1" applyFont="1" applyFill="1" applyBorder="1" applyAlignment="1">
      <alignment horizontal="left" vertical="center" wrapText="1"/>
    </xf>
    <xf numFmtId="164" fontId="34" fillId="9" borderId="2" xfId="0" applyNumberFormat="1" applyFont="1" applyFill="1" applyBorder="1" applyAlignment="1">
      <alignment horizontal="left" vertical="center" wrapText="1"/>
    </xf>
    <xf numFmtId="164" fontId="34" fillId="9" borderId="3" xfId="0" applyNumberFormat="1" applyFont="1" applyFill="1" applyBorder="1" applyAlignment="1">
      <alignment horizontal="left" vertical="center"/>
    </xf>
    <xf numFmtId="164" fontId="34" fillId="9" borderId="2" xfId="0" applyNumberFormat="1" applyFont="1" applyFill="1" applyBorder="1" applyAlignment="1">
      <alignment horizontal="left" vertical="center"/>
    </xf>
    <xf numFmtId="0" fontId="30" fillId="9" borderId="1" xfId="0" applyFont="1" applyFill="1" applyBorder="1" applyAlignment="1">
      <alignment horizontal="left" vertical="center"/>
    </xf>
    <xf numFmtId="0" fontId="30" fillId="9" borderId="1" xfId="0" applyFont="1" applyFill="1" applyBorder="1" applyAlignment="1">
      <alignment horizontal="left" vertical="center" wrapText="1"/>
    </xf>
    <xf numFmtId="0" fontId="30" fillId="9" borderId="3" xfId="0" applyFont="1" applyFill="1" applyBorder="1" applyAlignment="1">
      <alignment horizontal="left" vertical="center" wrapText="1"/>
    </xf>
    <xf numFmtId="0" fontId="30" fillId="9" borderId="2" xfId="0" applyFont="1" applyFill="1" applyBorder="1" applyAlignment="1">
      <alignment horizontal="left" vertical="center" wrapText="1"/>
    </xf>
    <xf numFmtId="0" fontId="33" fillId="8" borderId="3" xfId="0" applyFont="1" applyFill="1" applyBorder="1" applyAlignment="1">
      <alignment horizontal="left" vertical="center" wrapText="1"/>
    </xf>
    <xf numFmtId="0" fontId="33" fillId="8" borderId="2" xfId="0" applyFont="1" applyFill="1" applyBorder="1" applyAlignment="1">
      <alignment horizontal="left" vertical="center" wrapText="1"/>
    </xf>
    <xf numFmtId="0" fontId="30" fillId="9" borderId="7" xfId="0" applyFont="1" applyFill="1" applyBorder="1" applyAlignment="1">
      <alignment horizontal="left" vertical="center" wrapText="1"/>
    </xf>
  </cellXfs>
  <cellStyles count="9">
    <cellStyle name="ColStyle2" xfId="2"/>
    <cellStyle name="ColStyle3" xfId="3"/>
    <cellStyle name="ColStyle4" xfId="4"/>
    <cellStyle name="ColStyle5" xfId="5"/>
    <cellStyle name="ColStyle6" xfId="6"/>
    <cellStyle name="Гиперссылка" xfId="8" builtinId="8"/>
    <cellStyle name="Обычный" xfId="0" builtinId="0"/>
    <cellStyle name="Обычный 17 2" xfId="7"/>
    <cellStyle name="Обычный 18" xfId="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jpeg"/><Relationship Id="rId18" Type="http://schemas.openxmlformats.org/officeDocument/2006/relationships/image" Target="../media/image21.png"/><Relationship Id="rId3" Type="http://schemas.openxmlformats.org/officeDocument/2006/relationships/image" Target="../media/image6.png"/><Relationship Id="rId7" Type="http://schemas.openxmlformats.org/officeDocument/2006/relationships/image" Target="../media/image10.jpeg"/><Relationship Id="rId12" Type="http://schemas.openxmlformats.org/officeDocument/2006/relationships/image" Target="../media/image15.png"/><Relationship Id="rId17" Type="http://schemas.openxmlformats.org/officeDocument/2006/relationships/image" Target="../media/image20.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1" Type="http://schemas.openxmlformats.org/officeDocument/2006/relationships/image" Target="../media/image4.jpeg"/><Relationship Id="rId6" Type="http://schemas.openxmlformats.org/officeDocument/2006/relationships/image" Target="../media/image9.png"/><Relationship Id="rId11" Type="http://schemas.openxmlformats.org/officeDocument/2006/relationships/image" Target="../media/image14.jpeg"/><Relationship Id="rId5" Type="http://schemas.openxmlformats.org/officeDocument/2006/relationships/image" Target="../media/image8.png"/><Relationship Id="rId15" Type="http://schemas.openxmlformats.org/officeDocument/2006/relationships/image" Target="../media/image18.png"/><Relationship Id="rId10" Type="http://schemas.openxmlformats.org/officeDocument/2006/relationships/image" Target="../media/image13.jpe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jpeg"/><Relationship Id="rId14" Type="http://schemas.openxmlformats.org/officeDocument/2006/relationships/image" Target="../media/image17.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1.png"/><Relationship Id="rId13" Type="http://schemas.openxmlformats.org/officeDocument/2006/relationships/image" Target="../media/image16.jpeg"/><Relationship Id="rId18" Type="http://schemas.openxmlformats.org/officeDocument/2006/relationships/image" Target="../media/image21.png"/><Relationship Id="rId3" Type="http://schemas.openxmlformats.org/officeDocument/2006/relationships/image" Target="../media/image6.png"/><Relationship Id="rId7" Type="http://schemas.openxmlformats.org/officeDocument/2006/relationships/image" Target="../media/image10.jpeg"/><Relationship Id="rId12" Type="http://schemas.openxmlformats.org/officeDocument/2006/relationships/image" Target="../media/image15.png"/><Relationship Id="rId17" Type="http://schemas.openxmlformats.org/officeDocument/2006/relationships/image" Target="../media/image20.png"/><Relationship Id="rId2" Type="http://schemas.openxmlformats.org/officeDocument/2006/relationships/image" Target="../media/image5.png"/><Relationship Id="rId16" Type="http://schemas.openxmlformats.org/officeDocument/2006/relationships/image" Target="../media/image19.png"/><Relationship Id="rId20" Type="http://schemas.openxmlformats.org/officeDocument/2006/relationships/image" Target="../media/image23.png"/><Relationship Id="rId1" Type="http://schemas.openxmlformats.org/officeDocument/2006/relationships/image" Target="../media/image4.jpeg"/><Relationship Id="rId6" Type="http://schemas.openxmlformats.org/officeDocument/2006/relationships/image" Target="../media/image9.png"/><Relationship Id="rId11" Type="http://schemas.openxmlformats.org/officeDocument/2006/relationships/image" Target="../media/image14.jpeg"/><Relationship Id="rId5" Type="http://schemas.openxmlformats.org/officeDocument/2006/relationships/image" Target="../media/image8.png"/><Relationship Id="rId15" Type="http://schemas.openxmlformats.org/officeDocument/2006/relationships/image" Target="../media/image18.png"/><Relationship Id="rId10" Type="http://schemas.openxmlformats.org/officeDocument/2006/relationships/image" Target="../media/image13.jpeg"/><Relationship Id="rId19" Type="http://schemas.openxmlformats.org/officeDocument/2006/relationships/image" Target="../media/image22.png"/><Relationship Id="rId4" Type="http://schemas.openxmlformats.org/officeDocument/2006/relationships/image" Target="../media/image7.png"/><Relationship Id="rId9" Type="http://schemas.openxmlformats.org/officeDocument/2006/relationships/image" Target="../media/image12.jpeg"/><Relationship Id="rId14" Type="http://schemas.openxmlformats.org/officeDocument/2006/relationships/image" Target="../media/image17.jpeg"/></Relationships>
</file>

<file path=xl/drawings/drawing1.xml><?xml version="1.0" encoding="utf-8"?>
<xdr:wsDr xmlns:xdr="http://schemas.openxmlformats.org/drawingml/2006/spreadsheetDrawing" xmlns:a="http://schemas.openxmlformats.org/drawingml/2006/main">
  <xdr:twoCellAnchor editAs="oneCell">
    <xdr:from>
      <xdr:col>4</xdr:col>
      <xdr:colOff>337039</xdr:colOff>
      <xdr:row>8</xdr:row>
      <xdr:rowOff>58616</xdr:rowOff>
    </xdr:from>
    <xdr:to>
      <xdr:col>4</xdr:col>
      <xdr:colOff>1110285</xdr:colOff>
      <xdr:row>8</xdr:row>
      <xdr:rowOff>1508452</xdr:rowOff>
    </xdr:to>
    <xdr:pic>
      <xdr:nvPicPr>
        <xdr:cNvPr id="3" name="Рисунок 2"/>
        <xdr:cNvPicPr>
          <a:picLocks noChangeAspect="1"/>
        </xdr:cNvPicPr>
      </xdr:nvPicPr>
      <xdr:blipFill>
        <a:blip xmlns:r="http://schemas.openxmlformats.org/officeDocument/2006/relationships" r:embed="rId1"/>
        <a:stretch>
          <a:fillRect/>
        </a:stretch>
      </xdr:blipFill>
      <xdr:spPr>
        <a:xfrm>
          <a:off x="5502520" y="2234712"/>
          <a:ext cx="773246" cy="1449836"/>
        </a:xfrm>
        <a:prstGeom prst="rect">
          <a:avLst/>
        </a:prstGeom>
      </xdr:spPr>
    </xdr:pic>
    <xdr:clientData/>
  </xdr:twoCellAnchor>
  <xdr:twoCellAnchor editAs="oneCell">
    <xdr:from>
      <xdr:col>4</xdr:col>
      <xdr:colOff>417635</xdr:colOff>
      <xdr:row>9</xdr:row>
      <xdr:rowOff>36636</xdr:rowOff>
    </xdr:from>
    <xdr:to>
      <xdr:col>4</xdr:col>
      <xdr:colOff>1187151</xdr:colOff>
      <xdr:row>9</xdr:row>
      <xdr:rowOff>1670539</xdr:rowOff>
    </xdr:to>
    <xdr:pic>
      <xdr:nvPicPr>
        <xdr:cNvPr id="4" name="Рисунок 3"/>
        <xdr:cNvPicPr>
          <a:picLocks noChangeAspect="1"/>
        </xdr:cNvPicPr>
      </xdr:nvPicPr>
      <xdr:blipFill>
        <a:blip xmlns:r="http://schemas.openxmlformats.org/officeDocument/2006/relationships" r:embed="rId2"/>
        <a:stretch>
          <a:fillRect/>
        </a:stretch>
      </xdr:blipFill>
      <xdr:spPr>
        <a:xfrm>
          <a:off x="5583116" y="3810001"/>
          <a:ext cx="769516" cy="1633903"/>
        </a:xfrm>
        <a:prstGeom prst="rect">
          <a:avLst/>
        </a:prstGeom>
      </xdr:spPr>
    </xdr:pic>
    <xdr:clientData/>
  </xdr:twoCellAnchor>
  <xdr:twoCellAnchor editAs="oneCell">
    <xdr:from>
      <xdr:col>4</xdr:col>
      <xdr:colOff>62562</xdr:colOff>
      <xdr:row>10</xdr:row>
      <xdr:rowOff>90215</xdr:rowOff>
    </xdr:from>
    <xdr:to>
      <xdr:col>4</xdr:col>
      <xdr:colOff>1377462</xdr:colOff>
      <xdr:row>10</xdr:row>
      <xdr:rowOff>995841</xdr:rowOff>
    </xdr:to>
    <xdr:pic>
      <xdr:nvPicPr>
        <xdr:cNvPr id="5" name="Рисунок 4"/>
        <xdr:cNvPicPr>
          <a:picLocks noChangeAspect="1"/>
        </xdr:cNvPicPr>
      </xdr:nvPicPr>
      <xdr:blipFill>
        <a:blip xmlns:r="http://schemas.openxmlformats.org/officeDocument/2006/relationships" r:embed="rId3"/>
        <a:stretch>
          <a:fillRect/>
        </a:stretch>
      </xdr:blipFill>
      <xdr:spPr>
        <a:xfrm>
          <a:off x="5228043" y="5644023"/>
          <a:ext cx="1314900" cy="90562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325330</xdr:colOff>
      <xdr:row>38</xdr:row>
      <xdr:rowOff>163158</xdr:rowOff>
    </xdr:from>
    <xdr:to>
      <xdr:col>4</xdr:col>
      <xdr:colOff>1885950</xdr:colOff>
      <xdr:row>38</xdr:row>
      <xdr:rowOff>1049455</xdr:rowOff>
    </xdr:to>
    <xdr:pic>
      <xdr:nvPicPr>
        <xdr:cNvPr id="2" name="Рисунок 1" descr="https://media.distrelec.com/Web/WebShopImages/landscape_large/1-/01/Weidmuller-2779110000-30376061-01.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202255" y="33338733"/>
          <a:ext cx="1560620" cy="886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803554</xdr:colOff>
      <xdr:row>37</xdr:row>
      <xdr:rowOff>104775</xdr:rowOff>
    </xdr:from>
    <xdr:to>
      <xdr:col>4</xdr:col>
      <xdr:colOff>1547193</xdr:colOff>
      <xdr:row>37</xdr:row>
      <xdr:rowOff>1022915</xdr:rowOff>
    </xdr:to>
    <xdr:pic>
      <xdr:nvPicPr>
        <xdr:cNvPr id="3" name="Рисунок 2"/>
        <xdr:cNvPicPr>
          <a:picLocks noChangeAspect="1"/>
        </xdr:cNvPicPr>
      </xdr:nvPicPr>
      <xdr:blipFill>
        <a:blip xmlns:r="http://schemas.openxmlformats.org/officeDocument/2006/relationships" r:embed="rId2"/>
        <a:stretch>
          <a:fillRect/>
        </a:stretch>
      </xdr:blipFill>
      <xdr:spPr>
        <a:xfrm flipH="1">
          <a:off x="6680479" y="23955375"/>
          <a:ext cx="743639" cy="918140"/>
        </a:xfrm>
        <a:prstGeom prst="rect">
          <a:avLst/>
        </a:prstGeom>
      </xdr:spPr>
    </xdr:pic>
    <xdr:clientData/>
  </xdr:twoCellAnchor>
  <xdr:twoCellAnchor editAs="oneCell">
    <xdr:from>
      <xdr:col>4</xdr:col>
      <xdr:colOff>522204</xdr:colOff>
      <xdr:row>39</xdr:row>
      <xdr:rowOff>13911</xdr:rowOff>
    </xdr:from>
    <xdr:to>
      <xdr:col>4</xdr:col>
      <xdr:colOff>1731065</xdr:colOff>
      <xdr:row>39</xdr:row>
      <xdr:rowOff>929016</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6402856" y="18889976"/>
          <a:ext cx="1208861" cy="915105"/>
        </a:xfrm>
        <a:prstGeom prst="rect">
          <a:avLst/>
        </a:prstGeom>
      </xdr:spPr>
    </xdr:pic>
    <xdr:clientData/>
  </xdr:twoCellAnchor>
  <xdr:twoCellAnchor editAs="oneCell">
    <xdr:from>
      <xdr:col>4</xdr:col>
      <xdr:colOff>898586</xdr:colOff>
      <xdr:row>36</xdr:row>
      <xdr:rowOff>152399</xdr:rowOff>
    </xdr:from>
    <xdr:to>
      <xdr:col>4</xdr:col>
      <xdr:colOff>1413837</xdr:colOff>
      <xdr:row>36</xdr:row>
      <xdr:rowOff>1384376</xdr:rowOff>
    </xdr:to>
    <xdr:pic>
      <xdr:nvPicPr>
        <xdr:cNvPr id="5" name="Рисунок 4"/>
        <xdr:cNvPicPr>
          <a:picLocks noChangeAspect="1"/>
        </xdr:cNvPicPr>
      </xdr:nvPicPr>
      <xdr:blipFill>
        <a:blip xmlns:r="http://schemas.openxmlformats.org/officeDocument/2006/relationships" r:embed="rId4"/>
        <a:stretch>
          <a:fillRect/>
        </a:stretch>
      </xdr:blipFill>
      <xdr:spPr>
        <a:xfrm flipH="1">
          <a:off x="6775511" y="22440899"/>
          <a:ext cx="515251" cy="1231977"/>
        </a:xfrm>
        <a:prstGeom prst="rect">
          <a:avLst/>
        </a:prstGeom>
      </xdr:spPr>
    </xdr:pic>
    <xdr:clientData/>
  </xdr:twoCellAnchor>
  <xdr:twoCellAnchor editAs="oneCell">
    <xdr:from>
      <xdr:col>4</xdr:col>
      <xdr:colOff>654327</xdr:colOff>
      <xdr:row>34</xdr:row>
      <xdr:rowOff>41413</xdr:rowOff>
    </xdr:from>
    <xdr:to>
      <xdr:col>4</xdr:col>
      <xdr:colOff>1492777</xdr:colOff>
      <xdr:row>34</xdr:row>
      <xdr:rowOff>999642</xdr:rowOff>
    </xdr:to>
    <xdr:pic>
      <xdr:nvPicPr>
        <xdr:cNvPr id="7" name="Рисунок 6"/>
        <xdr:cNvPicPr>
          <a:picLocks noChangeAspect="1"/>
        </xdr:cNvPicPr>
      </xdr:nvPicPr>
      <xdr:blipFill>
        <a:blip xmlns:r="http://schemas.openxmlformats.org/officeDocument/2006/relationships" r:embed="rId5"/>
        <a:stretch>
          <a:fillRect/>
        </a:stretch>
      </xdr:blipFill>
      <xdr:spPr>
        <a:xfrm>
          <a:off x="6534979" y="13119652"/>
          <a:ext cx="838450" cy="958229"/>
        </a:xfrm>
        <a:prstGeom prst="rect">
          <a:avLst/>
        </a:prstGeom>
      </xdr:spPr>
    </xdr:pic>
    <xdr:clientData/>
  </xdr:twoCellAnchor>
  <xdr:twoCellAnchor editAs="oneCell">
    <xdr:from>
      <xdr:col>4</xdr:col>
      <xdr:colOff>778566</xdr:colOff>
      <xdr:row>35</xdr:row>
      <xdr:rowOff>82826</xdr:rowOff>
    </xdr:from>
    <xdr:to>
      <xdr:col>4</xdr:col>
      <xdr:colOff>1467993</xdr:colOff>
      <xdr:row>35</xdr:row>
      <xdr:rowOff>1130923</xdr:rowOff>
    </xdr:to>
    <xdr:pic>
      <xdr:nvPicPr>
        <xdr:cNvPr id="8" name="Рисунок 7"/>
        <xdr:cNvPicPr>
          <a:picLocks noChangeAspect="1"/>
        </xdr:cNvPicPr>
      </xdr:nvPicPr>
      <xdr:blipFill>
        <a:blip xmlns:r="http://schemas.openxmlformats.org/officeDocument/2006/relationships" r:embed="rId6"/>
        <a:stretch>
          <a:fillRect/>
        </a:stretch>
      </xdr:blipFill>
      <xdr:spPr>
        <a:xfrm>
          <a:off x="6659218" y="14188109"/>
          <a:ext cx="689427" cy="1048097"/>
        </a:xfrm>
        <a:prstGeom prst="rect">
          <a:avLst/>
        </a:prstGeom>
      </xdr:spPr>
    </xdr:pic>
    <xdr:clientData/>
  </xdr:twoCellAnchor>
  <xdr:twoCellAnchor editAs="oneCell">
    <xdr:from>
      <xdr:col>4</xdr:col>
      <xdr:colOff>41414</xdr:colOff>
      <xdr:row>23</xdr:row>
      <xdr:rowOff>463215</xdr:rowOff>
    </xdr:from>
    <xdr:to>
      <xdr:col>4</xdr:col>
      <xdr:colOff>2186609</xdr:colOff>
      <xdr:row>23</xdr:row>
      <xdr:rowOff>1071354</xdr:rowOff>
    </xdr:to>
    <xdr:pic>
      <xdr:nvPicPr>
        <xdr:cNvPr id="9" name="Рисунок 8" descr="https://m.media-amazon.com/images/I/611Wq9TG6PL._AC_SL1500_.jpg"/>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5922066" y="7602824"/>
          <a:ext cx="2145195" cy="6081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68777</xdr:colOff>
      <xdr:row>25</xdr:row>
      <xdr:rowOff>1681058</xdr:rowOff>
    </xdr:from>
    <xdr:to>
      <xdr:col>4</xdr:col>
      <xdr:colOff>2024270</xdr:colOff>
      <xdr:row>27</xdr:row>
      <xdr:rowOff>7452</xdr:rowOff>
    </xdr:to>
    <xdr:pic>
      <xdr:nvPicPr>
        <xdr:cNvPr id="10" name="Рисунок 9" descr="HP P32u G5 QHD USB-C Monito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945702" y="17959283"/>
          <a:ext cx="1955493" cy="14696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124240</xdr:colOff>
      <xdr:row>28</xdr:row>
      <xdr:rowOff>120959</xdr:rowOff>
    </xdr:from>
    <xdr:to>
      <xdr:col>4</xdr:col>
      <xdr:colOff>2060506</xdr:colOff>
      <xdr:row>28</xdr:row>
      <xdr:rowOff>1733551</xdr:rowOff>
    </xdr:to>
    <xdr:pic>
      <xdr:nvPicPr>
        <xdr:cNvPr id="11" name="Рисунок 10" descr="Консоль AF643A HP TFT 8500 1U/RU Rackmount"/>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001165" y="12551084"/>
          <a:ext cx="1936266" cy="1612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259895</xdr:colOff>
      <xdr:row>29</xdr:row>
      <xdr:rowOff>63815</xdr:rowOff>
    </xdr:from>
    <xdr:to>
      <xdr:col>4</xdr:col>
      <xdr:colOff>1992088</xdr:colOff>
      <xdr:row>29</xdr:row>
      <xdr:rowOff>1276350</xdr:rowOff>
    </xdr:to>
    <xdr:pic>
      <xdr:nvPicPr>
        <xdr:cNvPr id="12" name="Рисунок 11" descr="https://assets.aten.com/product/image/CS62U-Cable-KVM-Switches-OL-large.jp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136820" y="14313215"/>
          <a:ext cx="1732193" cy="1212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419101</xdr:colOff>
      <xdr:row>30</xdr:row>
      <xdr:rowOff>76200</xdr:rowOff>
    </xdr:from>
    <xdr:to>
      <xdr:col>4</xdr:col>
      <xdr:colOff>1633308</xdr:colOff>
      <xdr:row>30</xdr:row>
      <xdr:rowOff>1533524</xdr:rowOff>
    </xdr:to>
    <xdr:pic>
      <xdr:nvPicPr>
        <xdr:cNvPr id="13" name="Рисунок 12"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296026" y="16106775"/>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447676</xdr:colOff>
      <xdr:row>31</xdr:row>
      <xdr:rowOff>114300</xdr:rowOff>
    </xdr:from>
    <xdr:to>
      <xdr:col>4</xdr:col>
      <xdr:colOff>1661883</xdr:colOff>
      <xdr:row>31</xdr:row>
      <xdr:rowOff>1571624</xdr:rowOff>
    </xdr:to>
    <xdr:pic>
      <xdr:nvPicPr>
        <xdr:cNvPr id="15" name="Рисунок 14"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324601" y="17792700"/>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8</xdr:row>
      <xdr:rowOff>0</xdr:rowOff>
    </xdr:from>
    <xdr:to>
      <xdr:col>4</xdr:col>
      <xdr:colOff>304800</xdr:colOff>
      <xdr:row>8</xdr:row>
      <xdr:rowOff>304800</xdr:rowOff>
    </xdr:to>
    <xdr:sp macro="" textlink="">
      <xdr:nvSpPr>
        <xdr:cNvPr id="1033" name="AutoShape 9" descr="https://itmag.uz/wp-content/uploads/2019/08/22c3ac62cbf35acc6c8f459c023f1ce0.webp"/>
        <xdr:cNvSpPr>
          <a:spLocks noChangeAspect="1" noChangeArrowheads="1"/>
        </xdr:cNvSpPr>
      </xdr:nvSpPr>
      <xdr:spPr bwMode="auto">
        <a:xfrm>
          <a:off x="5876925" y="24860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180975</xdr:colOff>
      <xdr:row>8</xdr:row>
      <xdr:rowOff>125257</xdr:rowOff>
    </xdr:from>
    <xdr:to>
      <xdr:col>4</xdr:col>
      <xdr:colOff>2076450</xdr:colOff>
      <xdr:row>8</xdr:row>
      <xdr:rowOff>994108</xdr:rowOff>
    </xdr:to>
    <xdr:pic>
      <xdr:nvPicPr>
        <xdr:cNvPr id="17" name="Рисунок 16"/>
        <xdr:cNvPicPr>
          <a:picLocks noChangeAspect="1"/>
        </xdr:cNvPicPr>
      </xdr:nvPicPr>
      <xdr:blipFill>
        <a:blip xmlns:r="http://schemas.openxmlformats.org/officeDocument/2006/relationships" r:embed="rId12"/>
        <a:stretch>
          <a:fillRect/>
        </a:stretch>
      </xdr:blipFill>
      <xdr:spPr>
        <a:xfrm>
          <a:off x="6057900" y="2611282"/>
          <a:ext cx="1895475" cy="868851"/>
        </a:xfrm>
        <a:prstGeom prst="rect">
          <a:avLst/>
        </a:prstGeom>
      </xdr:spPr>
    </xdr:pic>
    <xdr:clientData/>
  </xdr:twoCellAnchor>
  <xdr:twoCellAnchor editAs="oneCell">
    <xdr:from>
      <xdr:col>4</xdr:col>
      <xdr:colOff>190500</xdr:colOff>
      <xdr:row>9</xdr:row>
      <xdr:rowOff>76065</xdr:rowOff>
    </xdr:from>
    <xdr:to>
      <xdr:col>4</xdr:col>
      <xdr:colOff>1990725</xdr:colOff>
      <xdr:row>9</xdr:row>
      <xdr:rowOff>1028699</xdr:rowOff>
    </xdr:to>
    <xdr:pic>
      <xdr:nvPicPr>
        <xdr:cNvPr id="19" name="Рисунок 18" descr="https://itmag.uz/wp-content/uploads/2019/01/kross-povorot-1.jpg"/>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067425" y="3647940"/>
          <a:ext cx="1800225" cy="952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10</xdr:row>
      <xdr:rowOff>187015</xdr:rowOff>
    </xdr:from>
    <xdr:to>
      <xdr:col>4</xdr:col>
      <xdr:colOff>2076450</xdr:colOff>
      <xdr:row>10</xdr:row>
      <xdr:rowOff>771525</xdr:rowOff>
    </xdr:to>
    <xdr:pic>
      <xdr:nvPicPr>
        <xdr:cNvPr id="20" name="Рисунок 19" descr="https://itmag.uz/wp-content/uploads/2019/01/kabelnyj-organajzer.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943600" y="4892365"/>
          <a:ext cx="2009775" cy="584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333375</xdr:colOff>
      <xdr:row>11</xdr:row>
      <xdr:rowOff>66675</xdr:rowOff>
    </xdr:from>
    <xdr:to>
      <xdr:col>4</xdr:col>
      <xdr:colOff>1860088</xdr:colOff>
      <xdr:row>11</xdr:row>
      <xdr:rowOff>1199461</xdr:rowOff>
    </xdr:to>
    <xdr:pic>
      <xdr:nvPicPr>
        <xdr:cNvPr id="18" name="Рисунок 17"/>
        <xdr:cNvPicPr>
          <a:picLocks noChangeAspect="1"/>
        </xdr:cNvPicPr>
      </xdr:nvPicPr>
      <xdr:blipFill>
        <a:blip xmlns:r="http://schemas.openxmlformats.org/officeDocument/2006/relationships" r:embed="rId15"/>
        <a:stretch>
          <a:fillRect/>
        </a:stretch>
      </xdr:blipFill>
      <xdr:spPr>
        <a:xfrm>
          <a:off x="6210300" y="5753100"/>
          <a:ext cx="1526713" cy="1132786"/>
        </a:xfrm>
        <a:prstGeom prst="rect">
          <a:avLst/>
        </a:prstGeom>
      </xdr:spPr>
    </xdr:pic>
    <xdr:clientData/>
  </xdr:twoCellAnchor>
  <xdr:twoCellAnchor editAs="oneCell">
    <xdr:from>
      <xdr:col>4</xdr:col>
      <xdr:colOff>352425</xdr:colOff>
      <xdr:row>12</xdr:row>
      <xdr:rowOff>47625</xdr:rowOff>
    </xdr:from>
    <xdr:to>
      <xdr:col>4</xdr:col>
      <xdr:colOff>1879138</xdr:colOff>
      <xdr:row>12</xdr:row>
      <xdr:rowOff>1180411</xdr:rowOff>
    </xdr:to>
    <xdr:pic>
      <xdr:nvPicPr>
        <xdr:cNvPr id="23" name="Рисунок 22"/>
        <xdr:cNvPicPr>
          <a:picLocks noChangeAspect="1"/>
        </xdr:cNvPicPr>
      </xdr:nvPicPr>
      <xdr:blipFill>
        <a:blip xmlns:r="http://schemas.openxmlformats.org/officeDocument/2006/relationships" r:embed="rId15"/>
        <a:stretch>
          <a:fillRect/>
        </a:stretch>
      </xdr:blipFill>
      <xdr:spPr>
        <a:xfrm>
          <a:off x="6229350" y="7153275"/>
          <a:ext cx="1526713" cy="1132786"/>
        </a:xfrm>
        <a:prstGeom prst="rect">
          <a:avLst/>
        </a:prstGeom>
      </xdr:spPr>
    </xdr:pic>
    <xdr:clientData/>
  </xdr:twoCellAnchor>
  <xdr:twoCellAnchor editAs="oneCell">
    <xdr:from>
      <xdr:col>4</xdr:col>
      <xdr:colOff>28575</xdr:colOff>
      <xdr:row>14</xdr:row>
      <xdr:rowOff>96547</xdr:rowOff>
    </xdr:from>
    <xdr:to>
      <xdr:col>4</xdr:col>
      <xdr:colOff>2143125</xdr:colOff>
      <xdr:row>14</xdr:row>
      <xdr:rowOff>841040</xdr:rowOff>
    </xdr:to>
    <xdr:pic>
      <xdr:nvPicPr>
        <xdr:cNvPr id="24" name="Рисунок 23"/>
        <xdr:cNvPicPr>
          <a:picLocks noChangeAspect="1"/>
        </xdr:cNvPicPr>
      </xdr:nvPicPr>
      <xdr:blipFill>
        <a:blip xmlns:r="http://schemas.openxmlformats.org/officeDocument/2006/relationships" r:embed="rId16"/>
        <a:stretch>
          <a:fillRect/>
        </a:stretch>
      </xdr:blipFill>
      <xdr:spPr>
        <a:xfrm>
          <a:off x="5905500" y="10126372"/>
          <a:ext cx="2114550" cy="744493"/>
        </a:xfrm>
        <a:prstGeom prst="rect">
          <a:avLst/>
        </a:prstGeom>
      </xdr:spPr>
    </xdr:pic>
    <xdr:clientData/>
  </xdr:twoCellAnchor>
  <xdr:twoCellAnchor editAs="oneCell">
    <xdr:from>
      <xdr:col>4</xdr:col>
      <xdr:colOff>285972</xdr:colOff>
      <xdr:row>27</xdr:row>
      <xdr:rowOff>47624</xdr:rowOff>
    </xdr:from>
    <xdr:to>
      <xdr:col>4</xdr:col>
      <xdr:colOff>2109107</xdr:colOff>
      <xdr:row>27</xdr:row>
      <xdr:rowOff>1415771</xdr:rowOff>
    </xdr:to>
    <xdr:pic>
      <xdr:nvPicPr>
        <xdr:cNvPr id="26" name="Рисунок 25" descr="https://hpstore.uz/uploads/Kartinki/MONITOR/v27i%201.png"/>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164258" y="22635481"/>
          <a:ext cx="1823135" cy="1368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24</xdr:row>
      <xdr:rowOff>54768</xdr:rowOff>
    </xdr:from>
    <xdr:to>
      <xdr:col>4</xdr:col>
      <xdr:colOff>2152650</xdr:colOff>
      <xdr:row>24</xdr:row>
      <xdr:rowOff>1619249</xdr:rowOff>
    </xdr:to>
    <xdr:pic>
      <xdr:nvPicPr>
        <xdr:cNvPr id="27" name="Рисунок 26"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943600" y="1470421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25</xdr:row>
      <xdr:rowOff>83343</xdr:rowOff>
    </xdr:from>
    <xdr:to>
      <xdr:col>4</xdr:col>
      <xdr:colOff>2152650</xdr:colOff>
      <xdr:row>25</xdr:row>
      <xdr:rowOff>1647824</xdr:rowOff>
    </xdr:to>
    <xdr:pic>
      <xdr:nvPicPr>
        <xdr:cNvPr id="30" name="Рисунок 29"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5943600" y="1636156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1038" name="AutoShape 14" descr="Кабель питания IEC320-C14/IEC320-C19, 220B, 16А, 1.8м"/>
        <xdr:cNvSpPr>
          <a:spLocks noChangeAspect="1" noChangeArrowheads="1"/>
        </xdr:cNvSpPr>
      </xdr:nvSpPr>
      <xdr:spPr bwMode="auto">
        <a:xfrm>
          <a:off x="5876925" y="11087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23</xdr:row>
      <xdr:rowOff>0</xdr:rowOff>
    </xdr:from>
    <xdr:to>
      <xdr:col>4</xdr:col>
      <xdr:colOff>304800</xdr:colOff>
      <xdr:row>23</xdr:row>
      <xdr:rowOff>304800</xdr:rowOff>
    </xdr:to>
    <xdr:sp macro="" textlink="">
      <xdr:nvSpPr>
        <xdr:cNvPr id="1039" name="AutoShape 15" descr="https://itmag.uz/wp-content/uploads/2018/10/7bad93fc4c0f56e4d1205bda26719a3b.webp"/>
        <xdr:cNvSpPr>
          <a:spLocks noChangeAspect="1" noChangeArrowheads="1"/>
        </xdr:cNvSpPr>
      </xdr:nvSpPr>
      <xdr:spPr bwMode="auto">
        <a:xfrm>
          <a:off x="5876925" y="15392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1040" name="AutoShape 16" descr="https://itmag.uz/wp-content/uploads/2018/10/7bad93fc4c0f56e4d1205bda26719a3b.webp"/>
        <xdr:cNvSpPr>
          <a:spLocks noChangeAspect="1" noChangeArrowheads="1"/>
        </xdr:cNvSpPr>
      </xdr:nvSpPr>
      <xdr:spPr bwMode="auto">
        <a:xfrm>
          <a:off x="5876925" y="11087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60184</xdr:colOff>
      <xdr:row>15</xdr:row>
      <xdr:rowOff>114300</xdr:rowOff>
    </xdr:from>
    <xdr:to>
      <xdr:col>4</xdr:col>
      <xdr:colOff>1953311</xdr:colOff>
      <xdr:row>15</xdr:row>
      <xdr:rowOff>1781175</xdr:rowOff>
    </xdr:to>
    <xdr:pic>
      <xdr:nvPicPr>
        <xdr:cNvPr id="31" name="Рисунок 30"/>
        <xdr:cNvPicPr>
          <a:picLocks noChangeAspect="1"/>
        </xdr:cNvPicPr>
      </xdr:nvPicPr>
      <xdr:blipFill>
        <a:blip xmlns:r="http://schemas.openxmlformats.org/officeDocument/2006/relationships" r:embed="rId19"/>
        <a:stretch>
          <a:fillRect/>
        </a:stretch>
      </xdr:blipFill>
      <xdr:spPr>
        <a:xfrm>
          <a:off x="5937109" y="11201400"/>
          <a:ext cx="1893127" cy="1666875"/>
        </a:xfrm>
        <a:prstGeom prst="rect">
          <a:avLst/>
        </a:prstGeom>
      </xdr:spPr>
    </xdr:pic>
    <xdr:clientData/>
  </xdr:twoCellAnchor>
  <xdr:twoCellAnchor editAs="oneCell">
    <xdr:from>
      <xdr:col>4</xdr:col>
      <xdr:colOff>60184</xdr:colOff>
      <xdr:row>16</xdr:row>
      <xdr:rowOff>19050</xdr:rowOff>
    </xdr:from>
    <xdr:to>
      <xdr:col>4</xdr:col>
      <xdr:colOff>1953311</xdr:colOff>
      <xdr:row>16</xdr:row>
      <xdr:rowOff>1685925</xdr:rowOff>
    </xdr:to>
    <xdr:pic>
      <xdr:nvPicPr>
        <xdr:cNvPr id="38" name="Рисунок 37"/>
        <xdr:cNvPicPr>
          <a:picLocks noChangeAspect="1"/>
        </xdr:cNvPicPr>
      </xdr:nvPicPr>
      <xdr:blipFill>
        <a:blip xmlns:r="http://schemas.openxmlformats.org/officeDocument/2006/relationships" r:embed="rId19"/>
        <a:stretch>
          <a:fillRect/>
        </a:stretch>
      </xdr:blipFill>
      <xdr:spPr>
        <a:xfrm>
          <a:off x="5937109" y="12982575"/>
          <a:ext cx="1893127" cy="1666875"/>
        </a:xfrm>
        <a:prstGeom prst="rect">
          <a:avLst/>
        </a:prstGeom>
      </xdr:spPr>
    </xdr:pic>
    <xdr:clientData/>
  </xdr:twoCellAnchor>
  <xdr:twoCellAnchor editAs="oneCell">
    <xdr:from>
      <xdr:col>4</xdr:col>
      <xdr:colOff>405093</xdr:colOff>
      <xdr:row>13</xdr:row>
      <xdr:rowOff>123824</xdr:rowOff>
    </xdr:from>
    <xdr:to>
      <xdr:col>4</xdr:col>
      <xdr:colOff>1906507</xdr:colOff>
      <xdr:row>13</xdr:row>
      <xdr:rowOff>1467970</xdr:rowOff>
    </xdr:to>
    <xdr:pic>
      <xdr:nvPicPr>
        <xdr:cNvPr id="6" name="Рисунок 5"/>
        <xdr:cNvPicPr>
          <a:picLocks noChangeAspect="1"/>
        </xdr:cNvPicPr>
      </xdr:nvPicPr>
      <xdr:blipFill>
        <a:blip xmlns:r="http://schemas.openxmlformats.org/officeDocument/2006/relationships" r:embed="rId20"/>
        <a:stretch>
          <a:fillRect/>
        </a:stretch>
      </xdr:blipFill>
      <xdr:spPr>
        <a:xfrm>
          <a:off x="6389034" y="8528236"/>
          <a:ext cx="1501414" cy="134414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325330</xdr:colOff>
      <xdr:row>30</xdr:row>
      <xdr:rowOff>163158</xdr:rowOff>
    </xdr:from>
    <xdr:to>
      <xdr:col>4</xdr:col>
      <xdr:colOff>1885950</xdr:colOff>
      <xdr:row>30</xdr:row>
      <xdr:rowOff>1049455</xdr:rowOff>
    </xdr:to>
    <xdr:pic>
      <xdr:nvPicPr>
        <xdr:cNvPr id="2" name="Рисунок 1" descr="https://media.distrelec.com/Web/WebShopImages/landscape_large/1-/01/Weidmuller-2779110000-30376061-01.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630880" y="38282208"/>
          <a:ext cx="1560620" cy="886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803554</xdr:colOff>
      <xdr:row>29</xdr:row>
      <xdr:rowOff>104775</xdr:rowOff>
    </xdr:from>
    <xdr:to>
      <xdr:col>4</xdr:col>
      <xdr:colOff>1547193</xdr:colOff>
      <xdr:row>29</xdr:row>
      <xdr:rowOff>1022915</xdr:rowOff>
    </xdr:to>
    <xdr:pic>
      <xdr:nvPicPr>
        <xdr:cNvPr id="3" name="Рисунок 2"/>
        <xdr:cNvPicPr>
          <a:picLocks noChangeAspect="1"/>
        </xdr:cNvPicPr>
      </xdr:nvPicPr>
      <xdr:blipFill>
        <a:blip xmlns:r="http://schemas.openxmlformats.org/officeDocument/2006/relationships" r:embed="rId2"/>
        <a:stretch>
          <a:fillRect/>
        </a:stretch>
      </xdr:blipFill>
      <xdr:spPr>
        <a:xfrm flipH="1">
          <a:off x="7109104" y="36947475"/>
          <a:ext cx="743639" cy="918140"/>
        </a:xfrm>
        <a:prstGeom prst="rect">
          <a:avLst/>
        </a:prstGeom>
      </xdr:spPr>
    </xdr:pic>
    <xdr:clientData/>
  </xdr:twoCellAnchor>
  <xdr:twoCellAnchor editAs="oneCell">
    <xdr:from>
      <xdr:col>4</xdr:col>
      <xdr:colOff>499793</xdr:colOff>
      <xdr:row>31</xdr:row>
      <xdr:rowOff>137175</xdr:rowOff>
    </xdr:from>
    <xdr:to>
      <xdr:col>4</xdr:col>
      <xdr:colOff>1708654</xdr:colOff>
      <xdr:row>31</xdr:row>
      <xdr:rowOff>1052280</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7055234" y="40657646"/>
          <a:ext cx="1208861" cy="915105"/>
        </a:xfrm>
        <a:prstGeom prst="rect">
          <a:avLst/>
        </a:prstGeom>
      </xdr:spPr>
    </xdr:pic>
    <xdr:clientData/>
  </xdr:twoCellAnchor>
  <xdr:twoCellAnchor editAs="oneCell">
    <xdr:from>
      <xdr:col>4</xdr:col>
      <xdr:colOff>898586</xdr:colOff>
      <xdr:row>28</xdr:row>
      <xdr:rowOff>152399</xdr:rowOff>
    </xdr:from>
    <xdr:to>
      <xdr:col>4</xdr:col>
      <xdr:colOff>1413837</xdr:colOff>
      <xdr:row>28</xdr:row>
      <xdr:rowOff>1384376</xdr:rowOff>
    </xdr:to>
    <xdr:pic>
      <xdr:nvPicPr>
        <xdr:cNvPr id="5" name="Рисунок 4"/>
        <xdr:cNvPicPr>
          <a:picLocks noChangeAspect="1"/>
        </xdr:cNvPicPr>
      </xdr:nvPicPr>
      <xdr:blipFill>
        <a:blip xmlns:r="http://schemas.openxmlformats.org/officeDocument/2006/relationships" r:embed="rId4"/>
        <a:stretch>
          <a:fillRect/>
        </a:stretch>
      </xdr:blipFill>
      <xdr:spPr>
        <a:xfrm flipH="1">
          <a:off x="7204136" y="35432999"/>
          <a:ext cx="515251" cy="1231977"/>
        </a:xfrm>
        <a:prstGeom prst="rect">
          <a:avLst/>
        </a:prstGeom>
      </xdr:spPr>
    </xdr:pic>
    <xdr:clientData/>
  </xdr:twoCellAnchor>
  <xdr:twoCellAnchor editAs="oneCell">
    <xdr:from>
      <xdr:col>4</xdr:col>
      <xdr:colOff>654327</xdr:colOff>
      <xdr:row>26</xdr:row>
      <xdr:rowOff>41413</xdr:rowOff>
    </xdr:from>
    <xdr:to>
      <xdr:col>4</xdr:col>
      <xdr:colOff>1492777</xdr:colOff>
      <xdr:row>26</xdr:row>
      <xdr:rowOff>999642</xdr:rowOff>
    </xdr:to>
    <xdr:pic>
      <xdr:nvPicPr>
        <xdr:cNvPr id="6" name="Рисунок 5"/>
        <xdr:cNvPicPr>
          <a:picLocks noChangeAspect="1"/>
        </xdr:cNvPicPr>
      </xdr:nvPicPr>
      <xdr:blipFill>
        <a:blip xmlns:r="http://schemas.openxmlformats.org/officeDocument/2006/relationships" r:embed="rId5"/>
        <a:stretch>
          <a:fillRect/>
        </a:stretch>
      </xdr:blipFill>
      <xdr:spPr>
        <a:xfrm>
          <a:off x="6959877" y="32816938"/>
          <a:ext cx="838450" cy="958229"/>
        </a:xfrm>
        <a:prstGeom prst="rect">
          <a:avLst/>
        </a:prstGeom>
      </xdr:spPr>
    </xdr:pic>
    <xdr:clientData/>
  </xdr:twoCellAnchor>
  <xdr:twoCellAnchor editAs="oneCell">
    <xdr:from>
      <xdr:col>4</xdr:col>
      <xdr:colOff>778566</xdr:colOff>
      <xdr:row>27</xdr:row>
      <xdr:rowOff>82826</xdr:rowOff>
    </xdr:from>
    <xdr:to>
      <xdr:col>4</xdr:col>
      <xdr:colOff>1467993</xdr:colOff>
      <xdr:row>27</xdr:row>
      <xdr:rowOff>1130923</xdr:rowOff>
    </xdr:to>
    <xdr:pic>
      <xdr:nvPicPr>
        <xdr:cNvPr id="7" name="Рисунок 6"/>
        <xdr:cNvPicPr>
          <a:picLocks noChangeAspect="1"/>
        </xdr:cNvPicPr>
      </xdr:nvPicPr>
      <xdr:blipFill>
        <a:blip xmlns:r="http://schemas.openxmlformats.org/officeDocument/2006/relationships" r:embed="rId6"/>
        <a:stretch>
          <a:fillRect/>
        </a:stretch>
      </xdr:blipFill>
      <xdr:spPr>
        <a:xfrm>
          <a:off x="7084116" y="34153751"/>
          <a:ext cx="689427" cy="1048097"/>
        </a:xfrm>
        <a:prstGeom prst="rect">
          <a:avLst/>
        </a:prstGeom>
      </xdr:spPr>
    </xdr:pic>
    <xdr:clientData/>
  </xdr:twoCellAnchor>
  <xdr:twoCellAnchor editAs="oneCell">
    <xdr:from>
      <xdr:col>4</xdr:col>
      <xdr:colOff>41414</xdr:colOff>
      <xdr:row>17</xdr:row>
      <xdr:rowOff>463215</xdr:rowOff>
    </xdr:from>
    <xdr:to>
      <xdr:col>4</xdr:col>
      <xdr:colOff>2186609</xdr:colOff>
      <xdr:row>17</xdr:row>
      <xdr:rowOff>1071354</xdr:rowOff>
    </xdr:to>
    <xdr:pic>
      <xdr:nvPicPr>
        <xdr:cNvPr id="8" name="Рисунок 7" descr="https://m.media-amazon.com/images/I/611Wq9TG6PL._AC_SL1500_.jpg"/>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346964" y="17608215"/>
          <a:ext cx="2145195" cy="6081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23954</xdr:colOff>
      <xdr:row>20</xdr:row>
      <xdr:rowOff>0</xdr:rowOff>
    </xdr:from>
    <xdr:to>
      <xdr:col>4</xdr:col>
      <xdr:colOff>1979447</xdr:colOff>
      <xdr:row>21</xdr:row>
      <xdr:rowOff>52100</xdr:rowOff>
    </xdr:to>
    <xdr:pic>
      <xdr:nvPicPr>
        <xdr:cNvPr id="9" name="Рисунок 8" descr="HP P32u G5 QHD USB-C Monito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79395" y="23678205"/>
          <a:ext cx="1955493" cy="14752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124240</xdr:colOff>
      <xdr:row>22</xdr:row>
      <xdr:rowOff>120959</xdr:rowOff>
    </xdr:from>
    <xdr:to>
      <xdr:col>4</xdr:col>
      <xdr:colOff>2060506</xdr:colOff>
      <xdr:row>22</xdr:row>
      <xdr:rowOff>1733551</xdr:rowOff>
    </xdr:to>
    <xdr:pic>
      <xdr:nvPicPr>
        <xdr:cNvPr id="10" name="Рисунок 9" descr="Консоль AF643A HP TFT 8500 1U/RU Rackmount"/>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429790" y="25143134"/>
          <a:ext cx="1936266" cy="16125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259895</xdr:colOff>
      <xdr:row>23</xdr:row>
      <xdr:rowOff>63815</xdr:rowOff>
    </xdr:from>
    <xdr:to>
      <xdr:col>4</xdr:col>
      <xdr:colOff>1992088</xdr:colOff>
      <xdr:row>23</xdr:row>
      <xdr:rowOff>1276350</xdr:rowOff>
    </xdr:to>
    <xdr:pic>
      <xdr:nvPicPr>
        <xdr:cNvPr id="11" name="Рисунок 10" descr="https://assets.aten.com/product/image/CS62U-Cable-KVM-Switches-OL-large.jpg"/>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565445" y="27486290"/>
          <a:ext cx="1732193" cy="121253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419101</xdr:colOff>
      <xdr:row>24</xdr:row>
      <xdr:rowOff>76200</xdr:rowOff>
    </xdr:from>
    <xdr:to>
      <xdr:col>4</xdr:col>
      <xdr:colOff>1633308</xdr:colOff>
      <xdr:row>24</xdr:row>
      <xdr:rowOff>1533524</xdr:rowOff>
    </xdr:to>
    <xdr:pic>
      <xdr:nvPicPr>
        <xdr:cNvPr id="12" name="Рисунок 11"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724651" y="28832175"/>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447676</xdr:colOff>
      <xdr:row>25</xdr:row>
      <xdr:rowOff>114300</xdr:rowOff>
    </xdr:from>
    <xdr:to>
      <xdr:col>4</xdr:col>
      <xdr:colOff>1661883</xdr:colOff>
      <xdr:row>25</xdr:row>
      <xdr:rowOff>1571624</xdr:rowOff>
    </xdr:to>
    <xdr:pic>
      <xdr:nvPicPr>
        <xdr:cNvPr id="13" name="Рисунок 12" descr="https://m.media-amazon.com/images/I/51wtH-oV+2L._AC_SL1500_.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753226" y="30518100"/>
          <a:ext cx="1214207" cy="145732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8</xdr:row>
      <xdr:rowOff>0</xdr:rowOff>
    </xdr:from>
    <xdr:to>
      <xdr:col>4</xdr:col>
      <xdr:colOff>304800</xdr:colOff>
      <xdr:row>8</xdr:row>
      <xdr:rowOff>304800</xdr:rowOff>
    </xdr:to>
    <xdr:sp macro="" textlink="">
      <xdr:nvSpPr>
        <xdr:cNvPr id="14" name="AutoShape 9" descr="https://itmag.uz/wp-content/uploads/2019/08/22c3ac62cbf35acc6c8f459c023f1ce0.webp"/>
        <xdr:cNvSpPr>
          <a:spLocks noChangeAspect="1" noChangeArrowheads="1"/>
        </xdr:cNvSpPr>
      </xdr:nvSpPr>
      <xdr:spPr bwMode="auto">
        <a:xfrm>
          <a:off x="6305550" y="344805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180975</xdr:colOff>
      <xdr:row>8</xdr:row>
      <xdr:rowOff>125257</xdr:rowOff>
    </xdr:from>
    <xdr:to>
      <xdr:col>4</xdr:col>
      <xdr:colOff>2076450</xdr:colOff>
      <xdr:row>8</xdr:row>
      <xdr:rowOff>994108</xdr:rowOff>
    </xdr:to>
    <xdr:pic>
      <xdr:nvPicPr>
        <xdr:cNvPr id="15" name="Рисунок 14"/>
        <xdr:cNvPicPr>
          <a:picLocks noChangeAspect="1"/>
        </xdr:cNvPicPr>
      </xdr:nvPicPr>
      <xdr:blipFill>
        <a:blip xmlns:r="http://schemas.openxmlformats.org/officeDocument/2006/relationships" r:embed="rId12"/>
        <a:stretch>
          <a:fillRect/>
        </a:stretch>
      </xdr:blipFill>
      <xdr:spPr>
        <a:xfrm>
          <a:off x="6486525" y="3573307"/>
          <a:ext cx="1895475" cy="868851"/>
        </a:xfrm>
        <a:prstGeom prst="rect">
          <a:avLst/>
        </a:prstGeom>
      </xdr:spPr>
    </xdr:pic>
    <xdr:clientData/>
  </xdr:twoCellAnchor>
  <xdr:twoCellAnchor editAs="oneCell">
    <xdr:from>
      <xdr:col>4</xdr:col>
      <xdr:colOff>190500</xdr:colOff>
      <xdr:row>9</xdr:row>
      <xdr:rowOff>76065</xdr:rowOff>
    </xdr:from>
    <xdr:to>
      <xdr:col>4</xdr:col>
      <xdr:colOff>1990725</xdr:colOff>
      <xdr:row>9</xdr:row>
      <xdr:rowOff>1028699</xdr:rowOff>
    </xdr:to>
    <xdr:pic>
      <xdr:nvPicPr>
        <xdr:cNvPr id="16" name="Рисунок 15" descr="https://itmag.uz/wp-content/uploads/2019/01/kross-povorot-1.jpg"/>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496050" y="4609965"/>
          <a:ext cx="1800225" cy="9526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10</xdr:row>
      <xdr:rowOff>187015</xdr:rowOff>
    </xdr:from>
    <xdr:to>
      <xdr:col>4</xdr:col>
      <xdr:colOff>2076450</xdr:colOff>
      <xdr:row>10</xdr:row>
      <xdr:rowOff>771525</xdr:rowOff>
    </xdr:to>
    <xdr:pic>
      <xdr:nvPicPr>
        <xdr:cNvPr id="17" name="Рисунок 16" descr="https://itmag.uz/wp-content/uploads/2019/01/kabelnyj-organajzer.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6372225" y="5854390"/>
          <a:ext cx="2009775" cy="584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333375</xdr:colOff>
      <xdr:row>11</xdr:row>
      <xdr:rowOff>66675</xdr:rowOff>
    </xdr:from>
    <xdr:to>
      <xdr:col>4</xdr:col>
      <xdr:colOff>1860088</xdr:colOff>
      <xdr:row>11</xdr:row>
      <xdr:rowOff>1199461</xdr:rowOff>
    </xdr:to>
    <xdr:pic>
      <xdr:nvPicPr>
        <xdr:cNvPr id="18" name="Рисунок 17"/>
        <xdr:cNvPicPr>
          <a:picLocks noChangeAspect="1"/>
        </xdr:cNvPicPr>
      </xdr:nvPicPr>
      <xdr:blipFill>
        <a:blip xmlns:r="http://schemas.openxmlformats.org/officeDocument/2006/relationships" r:embed="rId15"/>
        <a:stretch>
          <a:fillRect/>
        </a:stretch>
      </xdr:blipFill>
      <xdr:spPr>
        <a:xfrm>
          <a:off x="6638925" y="6715125"/>
          <a:ext cx="1526713" cy="1132786"/>
        </a:xfrm>
        <a:prstGeom prst="rect">
          <a:avLst/>
        </a:prstGeom>
      </xdr:spPr>
    </xdr:pic>
    <xdr:clientData/>
  </xdr:twoCellAnchor>
  <xdr:twoCellAnchor editAs="oneCell">
    <xdr:from>
      <xdr:col>4</xdr:col>
      <xdr:colOff>352425</xdr:colOff>
      <xdr:row>12</xdr:row>
      <xdr:rowOff>47625</xdr:rowOff>
    </xdr:from>
    <xdr:to>
      <xdr:col>4</xdr:col>
      <xdr:colOff>1879138</xdr:colOff>
      <xdr:row>12</xdr:row>
      <xdr:rowOff>1180411</xdr:rowOff>
    </xdr:to>
    <xdr:pic>
      <xdr:nvPicPr>
        <xdr:cNvPr id="19" name="Рисунок 18"/>
        <xdr:cNvPicPr>
          <a:picLocks noChangeAspect="1"/>
        </xdr:cNvPicPr>
      </xdr:nvPicPr>
      <xdr:blipFill>
        <a:blip xmlns:r="http://schemas.openxmlformats.org/officeDocument/2006/relationships" r:embed="rId15"/>
        <a:stretch>
          <a:fillRect/>
        </a:stretch>
      </xdr:blipFill>
      <xdr:spPr>
        <a:xfrm>
          <a:off x="6657975" y="8115300"/>
          <a:ext cx="1526713" cy="1132786"/>
        </a:xfrm>
        <a:prstGeom prst="rect">
          <a:avLst/>
        </a:prstGeom>
      </xdr:spPr>
    </xdr:pic>
    <xdr:clientData/>
  </xdr:twoCellAnchor>
  <xdr:twoCellAnchor editAs="oneCell">
    <xdr:from>
      <xdr:col>4</xdr:col>
      <xdr:colOff>28575</xdr:colOff>
      <xdr:row>14</xdr:row>
      <xdr:rowOff>96547</xdr:rowOff>
    </xdr:from>
    <xdr:to>
      <xdr:col>4</xdr:col>
      <xdr:colOff>2143125</xdr:colOff>
      <xdr:row>14</xdr:row>
      <xdr:rowOff>841040</xdr:rowOff>
    </xdr:to>
    <xdr:pic>
      <xdr:nvPicPr>
        <xdr:cNvPr id="20" name="Рисунок 19"/>
        <xdr:cNvPicPr>
          <a:picLocks noChangeAspect="1"/>
        </xdr:cNvPicPr>
      </xdr:nvPicPr>
      <xdr:blipFill>
        <a:blip xmlns:r="http://schemas.openxmlformats.org/officeDocument/2006/relationships" r:embed="rId16"/>
        <a:stretch>
          <a:fillRect/>
        </a:stretch>
      </xdr:blipFill>
      <xdr:spPr>
        <a:xfrm>
          <a:off x="6334125" y="11088397"/>
          <a:ext cx="2114550" cy="744493"/>
        </a:xfrm>
        <a:prstGeom prst="rect">
          <a:avLst/>
        </a:prstGeom>
      </xdr:spPr>
    </xdr:pic>
    <xdr:clientData/>
  </xdr:twoCellAnchor>
  <xdr:twoCellAnchor editAs="oneCell">
    <xdr:from>
      <xdr:col>4</xdr:col>
      <xdr:colOff>285972</xdr:colOff>
      <xdr:row>21</xdr:row>
      <xdr:rowOff>47624</xdr:rowOff>
    </xdr:from>
    <xdr:to>
      <xdr:col>4</xdr:col>
      <xdr:colOff>2109107</xdr:colOff>
      <xdr:row>21</xdr:row>
      <xdr:rowOff>1415771</xdr:rowOff>
    </xdr:to>
    <xdr:pic>
      <xdr:nvPicPr>
        <xdr:cNvPr id="21" name="Рисунок 20" descr="https://hpstore.uz/uploads/Kartinki/MONITOR/v27i%201.png"/>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591522" y="23564849"/>
          <a:ext cx="1823135" cy="136814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18</xdr:row>
      <xdr:rowOff>54768</xdr:rowOff>
    </xdr:from>
    <xdr:to>
      <xdr:col>4</xdr:col>
      <xdr:colOff>2152650</xdr:colOff>
      <xdr:row>18</xdr:row>
      <xdr:rowOff>1619249</xdr:rowOff>
    </xdr:to>
    <xdr:pic>
      <xdr:nvPicPr>
        <xdr:cNvPr id="22" name="Рисунок 21"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372225" y="1879996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66675</xdr:colOff>
      <xdr:row>19</xdr:row>
      <xdr:rowOff>83343</xdr:rowOff>
    </xdr:from>
    <xdr:to>
      <xdr:col>4</xdr:col>
      <xdr:colOff>2152650</xdr:colOff>
      <xdr:row>19</xdr:row>
      <xdr:rowOff>1647824</xdr:rowOff>
    </xdr:to>
    <xdr:pic>
      <xdr:nvPicPr>
        <xdr:cNvPr id="23" name="Рисунок 22" descr="https://ssl-product-images.www8-hp.com/digmedialib/prodimg/lowres/c08142109.png"/>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372225" y="20457318"/>
          <a:ext cx="2085975" cy="15644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24" name="AutoShape 14" descr="Кабель питания IEC320-C14/IEC320-C19, 220B, 16А, 1.8м"/>
        <xdr:cNvSpPr>
          <a:spLocks noChangeAspect="1" noChangeArrowheads="1"/>
        </xdr:cNvSpPr>
      </xdr:nvSpPr>
      <xdr:spPr bwMode="auto">
        <a:xfrm>
          <a:off x="6305550" y="12049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17</xdr:row>
      <xdr:rowOff>0</xdr:rowOff>
    </xdr:from>
    <xdr:to>
      <xdr:col>4</xdr:col>
      <xdr:colOff>304800</xdr:colOff>
      <xdr:row>17</xdr:row>
      <xdr:rowOff>304800</xdr:rowOff>
    </xdr:to>
    <xdr:sp macro="" textlink="">
      <xdr:nvSpPr>
        <xdr:cNvPr id="25" name="AutoShape 15" descr="https://itmag.uz/wp-content/uploads/2018/10/7bad93fc4c0f56e4d1205bda26719a3b.webp"/>
        <xdr:cNvSpPr>
          <a:spLocks noChangeAspect="1" noChangeArrowheads="1"/>
        </xdr:cNvSpPr>
      </xdr:nvSpPr>
      <xdr:spPr bwMode="auto">
        <a:xfrm>
          <a:off x="6305550" y="17145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0</xdr:colOff>
      <xdr:row>15</xdr:row>
      <xdr:rowOff>0</xdr:rowOff>
    </xdr:from>
    <xdr:to>
      <xdr:col>4</xdr:col>
      <xdr:colOff>304800</xdr:colOff>
      <xdr:row>15</xdr:row>
      <xdr:rowOff>304800</xdr:rowOff>
    </xdr:to>
    <xdr:sp macro="" textlink="">
      <xdr:nvSpPr>
        <xdr:cNvPr id="26" name="AutoShape 16" descr="https://itmag.uz/wp-content/uploads/2018/10/7bad93fc4c0f56e4d1205bda26719a3b.webp"/>
        <xdr:cNvSpPr>
          <a:spLocks noChangeAspect="1" noChangeArrowheads="1"/>
        </xdr:cNvSpPr>
      </xdr:nvSpPr>
      <xdr:spPr bwMode="auto">
        <a:xfrm>
          <a:off x="6305550" y="120491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4</xdr:col>
      <xdr:colOff>60184</xdr:colOff>
      <xdr:row>15</xdr:row>
      <xdr:rowOff>114300</xdr:rowOff>
    </xdr:from>
    <xdr:to>
      <xdr:col>4</xdr:col>
      <xdr:colOff>1953311</xdr:colOff>
      <xdr:row>15</xdr:row>
      <xdr:rowOff>1781175</xdr:rowOff>
    </xdr:to>
    <xdr:pic>
      <xdr:nvPicPr>
        <xdr:cNvPr id="27" name="Рисунок 26"/>
        <xdr:cNvPicPr>
          <a:picLocks noChangeAspect="1"/>
        </xdr:cNvPicPr>
      </xdr:nvPicPr>
      <xdr:blipFill>
        <a:blip xmlns:r="http://schemas.openxmlformats.org/officeDocument/2006/relationships" r:embed="rId19"/>
        <a:stretch>
          <a:fillRect/>
        </a:stretch>
      </xdr:blipFill>
      <xdr:spPr>
        <a:xfrm>
          <a:off x="6365734" y="12163425"/>
          <a:ext cx="1893127" cy="1666875"/>
        </a:xfrm>
        <a:prstGeom prst="rect">
          <a:avLst/>
        </a:prstGeom>
      </xdr:spPr>
    </xdr:pic>
    <xdr:clientData/>
  </xdr:twoCellAnchor>
  <xdr:twoCellAnchor editAs="oneCell">
    <xdr:from>
      <xdr:col>4</xdr:col>
      <xdr:colOff>60184</xdr:colOff>
      <xdr:row>16</xdr:row>
      <xdr:rowOff>19050</xdr:rowOff>
    </xdr:from>
    <xdr:to>
      <xdr:col>4</xdr:col>
      <xdr:colOff>1953311</xdr:colOff>
      <xdr:row>16</xdr:row>
      <xdr:rowOff>1685925</xdr:rowOff>
    </xdr:to>
    <xdr:pic>
      <xdr:nvPicPr>
        <xdr:cNvPr id="28" name="Рисунок 27"/>
        <xdr:cNvPicPr>
          <a:picLocks noChangeAspect="1"/>
        </xdr:cNvPicPr>
      </xdr:nvPicPr>
      <xdr:blipFill>
        <a:blip xmlns:r="http://schemas.openxmlformats.org/officeDocument/2006/relationships" r:embed="rId19"/>
        <a:stretch>
          <a:fillRect/>
        </a:stretch>
      </xdr:blipFill>
      <xdr:spPr>
        <a:xfrm>
          <a:off x="6365734" y="13944600"/>
          <a:ext cx="1893127" cy="1666875"/>
        </a:xfrm>
        <a:prstGeom prst="rect">
          <a:avLst/>
        </a:prstGeom>
      </xdr:spPr>
    </xdr:pic>
    <xdr:clientData/>
  </xdr:twoCellAnchor>
  <xdr:twoCellAnchor editAs="oneCell">
    <xdr:from>
      <xdr:col>4</xdr:col>
      <xdr:colOff>405093</xdr:colOff>
      <xdr:row>13</xdr:row>
      <xdr:rowOff>123824</xdr:rowOff>
    </xdr:from>
    <xdr:to>
      <xdr:col>4</xdr:col>
      <xdr:colOff>1906507</xdr:colOff>
      <xdr:row>13</xdr:row>
      <xdr:rowOff>1467970</xdr:rowOff>
    </xdr:to>
    <xdr:pic>
      <xdr:nvPicPr>
        <xdr:cNvPr id="29" name="Рисунок 28"/>
        <xdr:cNvPicPr>
          <a:picLocks noChangeAspect="1"/>
        </xdr:cNvPicPr>
      </xdr:nvPicPr>
      <xdr:blipFill>
        <a:blip xmlns:r="http://schemas.openxmlformats.org/officeDocument/2006/relationships" r:embed="rId20"/>
        <a:stretch>
          <a:fillRect/>
        </a:stretch>
      </xdr:blipFill>
      <xdr:spPr>
        <a:xfrm>
          <a:off x="6710643" y="9515474"/>
          <a:ext cx="1501414" cy="1344146"/>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hyperlink" Target="https://www.conrad.com/en/p/rittal-vx-8640-034-base-faceplate-steel-plate-black-2-pc-s-2353470.html" TargetMode="External"/><Relationship Id="rId2" Type="http://schemas.openxmlformats.org/officeDocument/2006/relationships/hyperlink" Target="https://www.eibabo.com/en/rittal/side-panel-for-ht-2000x800mm-panel-for-cabinet-vx-8108.245-ve2-eb16010564?fs=1752898599" TargetMode="External"/><Relationship Id="rId1" Type="http://schemas.openxmlformats.org/officeDocument/2006/relationships/hyperlink" Target="https://www.rittal.com/ru-ru/products/PG0002SCHRANK1/PG0026SCHRANK1/PGRP21063SCHRANK1/PGRP26364SCHRANK1/PG0918SCHRANK2/PG1143SCHRANK1/PRO82564?variantId=8618811" TargetMode="Externa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2.75" x14ac:dyDescent="0.2"/>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33"/>
  <sheetViews>
    <sheetView topLeftCell="C13" zoomScale="130" zoomScaleNormal="130" workbookViewId="0">
      <selection activeCell="E20" sqref="E20"/>
    </sheetView>
  </sheetViews>
  <sheetFormatPr defaultRowHeight="12.75" x14ac:dyDescent="0.2"/>
  <cols>
    <col min="1" max="1" width="4.28515625" customWidth="1"/>
    <col min="2" max="2" width="47.28515625" customWidth="1"/>
    <col min="3" max="3" width="13.5703125" customWidth="1"/>
    <col min="4" max="4" width="12.28515625" customWidth="1"/>
    <col min="5" max="5" width="21.7109375" customWidth="1"/>
    <col min="6" max="6" width="35.7109375" customWidth="1"/>
    <col min="7" max="7" width="6.7109375" customWidth="1"/>
    <col min="8" max="8" width="4.85546875" customWidth="1"/>
    <col min="9" max="9" width="22.7109375" style="38" customWidth="1"/>
    <col min="10" max="10" width="15.140625" style="38" customWidth="1"/>
  </cols>
  <sheetData>
    <row r="1" spans="1:13" ht="70.900000000000006" customHeight="1" x14ac:dyDescent="0.2">
      <c r="A1" s="3"/>
      <c r="B1" s="3"/>
      <c r="C1" s="3"/>
      <c r="D1" s="3"/>
      <c r="E1" s="3"/>
      <c r="F1" s="3"/>
      <c r="G1" s="182"/>
      <c r="H1" s="182"/>
    </row>
    <row r="2" spans="1:13" ht="25.15" customHeight="1" x14ac:dyDescent="0.2">
      <c r="A2" s="183" t="s">
        <v>69</v>
      </c>
      <c r="B2" s="183"/>
      <c r="C2" s="183"/>
      <c r="D2" s="183"/>
      <c r="E2" s="183"/>
      <c r="F2" s="183"/>
      <c r="G2" s="183"/>
      <c r="H2" s="183"/>
    </row>
    <row r="3" spans="1:13" x14ac:dyDescent="0.2">
      <c r="A3" s="3"/>
      <c r="B3" s="3"/>
      <c r="C3" s="3"/>
      <c r="D3" s="3"/>
      <c r="E3" s="3"/>
      <c r="F3" s="3"/>
      <c r="G3" s="3"/>
      <c r="H3" s="3"/>
    </row>
    <row r="4" spans="1:13" x14ac:dyDescent="0.2">
      <c r="A4" s="22" t="s">
        <v>70</v>
      </c>
      <c r="B4" s="3"/>
      <c r="C4" s="5" t="s">
        <v>73</v>
      </c>
      <c r="D4" s="5"/>
      <c r="E4" s="5"/>
      <c r="F4" s="5"/>
      <c r="G4" s="3"/>
      <c r="H4" s="3"/>
    </row>
    <row r="5" spans="1:13" x14ac:dyDescent="0.2">
      <c r="A5" s="6" t="s">
        <v>71</v>
      </c>
      <c r="B5" s="3"/>
      <c r="C5" s="7" t="s">
        <v>173</v>
      </c>
      <c r="D5" s="5"/>
      <c r="E5" s="5"/>
      <c r="F5" s="7"/>
      <c r="G5" s="3"/>
      <c r="H5" s="3"/>
    </row>
    <row r="6" spans="1:13" x14ac:dyDescent="0.2">
      <c r="A6" s="184" t="s">
        <v>72</v>
      </c>
      <c r="B6" s="184"/>
      <c r="C6" s="7" t="s">
        <v>74</v>
      </c>
      <c r="D6" s="5"/>
      <c r="E6" s="5"/>
      <c r="F6" s="7"/>
      <c r="G6" s="3"/>
      <c r="H6" s="3"/>
    </row>
    <row r="7" spans="1:13" x14ac:dyDescent="0.2">
      <c r="A7" s="185" t="s">
        <v>1</v>
      </c>
      <c r="B7" s="186" t="s">
        <v>2</v>
      </c>
      <c r="C7" s="187" t="s">
        <v>80</v>
      </c>
      <c r="D7" s="186" t="s">
        <v>81</v>
      </c>
      <c r="E7" s="28"/>
      <c r="F7" s="35"/>
      <c r="G7" s="186" t="s">
        <v>3</v>
      </c>
      <c r="H7" s="189" t="s">
        <v>68</v>
      </c>
      <c r="I7" s="27"/>
      <c r="J7" s="27"/>
      <c r="K7" s="25"/>
    </row>
    <row r="8" spans="1:13" x14ac:dyDescent="0.2">
      <c r="A8" s="185"/>
      <c r="B8" s="186"/>
      <c r="C8" s="188"/>
      <c r="D8" s="186"/>
      <c r="E8" s="29"/>
      <c r="F8" s="36" t="s">
        <v>233</v>
      </c>
      <c r="G8" s="186"/>
      <c r="H8" s="189"/>
      <c r="I8" s="27"/>
      <c r="J8" s="27"/>
      <c r="K8" s="25"/>
    </row>
    <row r="9" spans="1:13" ht="126" customHeight="1" x14ac:dyDescent="0.2">
      <c r="A9" s="12">
        <v>1</v>
      </c>
      <c r="B9" s="13" t="s">
        <v>54</v>
      </c>
      <c r="C9" s="14" t="s">
        <v>5</v>
      </c>
      <c r="D9" s="14" t="s">
        <v>9</v>
      </c>
      <c r="E9" s="14"/>
      <c r="F9" s="14"/>
      <c r="G9" s="12" t="s">
        <v>7</v>
      </c>
      <c r="H9" s="24">
        <v>1</v>
      </c>
      <c r="I9" s="27" t="s">
        <v>260</v>
      </c>
      <c r="J9" s="27" t="s">
        <v>259</v>
      </c>
      <c r="K9" s="25"/>
    </row>
    <row r="10" spans="1:13" ht="140.25" customHeight="1" x14ac:dyDescent="0.2">
      <c r="A10" s="12">
        <v>2</v>
      </c>
      <c r="B10" s="13" t="s">
        <v>10</v>
      </c>
      <c r="C10" s="14" t="s">
        <v>5</v>
      </c>
      <c r="D10" s="14" t="s">
        <v>12</v>
      </c>
      <c r="E10" s="14"/>
      <c r="F10" s="14"/>
      <c r="G10" s="12" t="s">
        <v>7</v>
      </c>
      <c r="H10" s="24">
        <v>1</v>
      </c>
      <c r="I10" s="39" t="s">
        <v>261</v>
      </c>
      <c r="J10" s="39" t="s">
        <v>263</v>
      </c>
      <c r="K10" s="25"/>
      <c r="M10" s="31" t="s">
        <v>262</v>
      </c>
    </row>
    <row r="11" spans="1:13" ht="81.75" customHeight="1" x14ac:dyDescent="0.45">
      <c r="A11" s="12">
        <v>3</v>
      </c>
      <c r="B11" s="13" t="s">
        <v>11</v>
      </c>
      <c r="C11" s="14" t="s">
        <v>5</v>
      </c>
      <c r="D11" s="14" t="s">
        <v>13</v>
      </c>
      <c r="E11" s="14"/>
      <c r="F11" s="14"/>
      <c r="G11" s="12" t="s">
        <v>7</v>
      </c>
      <c r="H11" s="24">
        <v>1</v>
      </c>
      <c r="I11" s="41" t="s">
        <v>266</v>
      </c>
      <c r="J11" s="40" t="s">
        <v>265</v>
      </c>
      <c r="K11" s="25"/>
      <c r="M11" s="31" t="s">
        <v>264</v>
      </c>
    </row>
    <row r="12" spans="1:13" ht="21" x14ac:dyDescent="0.2">
      <c r="A12" s="12">
        <v>4</v>
      </c>
      <c r="B12" s="13" t="s">
        <v>55</v>
      </c>
      <c r="C12" s="14" t="s">
        <v>5</v>
      </c>
      <c r="D12" s="14" t="s">
        <v>56</v>
      </c>
      <c r="E12" s="14"/>
      <c r="F12" s="14"/>
      <c r="G12" s="12" t="s">
        <v>7</v>
      </c>
      <c r="H12" s="24">
        <v>1</v>
      </c>
      <c r="I12" s="27"/>
      <c r="J12" s="27"/>
      <c r="K12" s="25"/>
    </row>
    <row r="13" spans="1:13" x14ac:dyDescent="0.2">
      <c r="A13" s="12">
        <v>5</v>
      </c>
      <c r="B13" s="13" t="s">
        <v>14</v>
      </c>
      <c r="C13" s="14" t="s">
        <v>5</v>
      </c>
      <c r="D13" s="14" t="s">
        <v>21</v>
      </c>
      <c r="E13" s="14"/>
      <c r="F13" s="14"/>
      <c r="G13" s="14" t="s">
        <v>0</v>
      </c>
      <c r="H13" s="37">
        <v>2</v>
      </c>
      <c r="I13" s="27"/>
      <c r="J13" s="27"/>
      <c r="K13" s="25"/>
    </row>
    <row r="14" spans="1:13" x14ac:dyDescent="0.2">
      <c r="A14" s="12">
        <v>6</v>
      </c>
      <c r="B14" s="13" t="s">
        <v>15</v>
      </c>
      <c r="C14" s="14" t="s">
        <v>5</v>
      </c>
      <c r="D14" s="14" t="s">
        <v>22</v>
      </c>
      <c r="E14" s="14"/>
      <c r="F14" s="14"/>
      <c r="G14" s="14" t="s">
        <v>0</v>
      </c>
      <c r="H14" s="37">
        <v>1</v>
      </c>
      <c r="I14" s="27"/>
      <c r="J14" s="27"/>
      <c r="K14" s="25"/>
    </row>
    <row r="15" spans="1:13" x14ac:dyDescent="0.2">
      <c r="A15" s="12">
        <v>7</v>
      </c>
      <c r="B15" s="13" t="s">
        <v>16</v>
      </c>
      <c r="C15" s="14" t="s">
        <v>5</v>
      </c>
      <c r="D15" s="14" t="s">
        <v>23</v>
      </c>
      <c r="E15" s="14"/>
      <c r="F15" s="14"/>
      <c r="G15" s="14" t="s">
        <v>0</v>
      </c>
      <c r="H15" s="37">
        <v>1</v>
      </c>
      <c r="I15" s="27"/>
      <c r="J15" s="27"/>
      <c r="K15" s="25"/>
    </row>
    <row r="16" spans="1:13" x14ac:dyDescent="0.2">
      <c r="A16" s="12">
        <v>8</v>
      </c>
      <c r="B16" s="13" t="s">
        <v>17</v>
      </c>
      <c r="C16" s="14" t="s">
        <v>5</v>
      </c>
      <c r="D16" s="14" t="s">
        <v>24</v>
      </c>
      <c r="E16" s="14"/>
      <c r="F16" s="14"/>
      <c r="G16" s="14" t="s">
        <v>0</v>
      </c>
      <c r="H16" s="37">
        <v>2</v>
      </c>
      <c r="I16" s="27"/>
      <c r="J16" s="27"/>
      <c r="K16" s="25"/>
    </row>
    <row r="17" spans="1:11" ht="21" x14ac:dyDescent="0.2">
      <c r="A17" s="12">
        <v>9</v>
      </c>
      <c r="B17" s="13" t="s">
        <v>57</v>
      </c>
      <c r="C17" s="14" t="s">
        <v>5</v>
      </c>
      <c r="D17" s="14" t="s">
        <v>58</v>
      </c>
      <c r="E17" s="14"/>
      <c r="F17" s="14"/>
      <c r="G17" s="14" t="s">
        <v>7</v>
      </c>
      <c r="H17" s="37">
        <v>1</v>
      </c>
      <c r="I17" s="27"/>
      <c r="J17" s="27"/>
      <c r="K17" s="25"/>
    </row>
    <row r="18" spans="1:11" ht="21" x14ac:dyDescent="0.2">
      <c r="A18" s="12">
        <v>10</v>
      </c>
      <c r="B18" s="13" t="s">
        <v>59</v>
      </c>
      <c r="C18" s="14" t="s">
        <v>5</v>
      </c>
      <c r="D18" s="14" t="s">
        <v>60</v>
      </c>
      <c r="E18" s="14"/>
      <c r="F18" s="14"/>
      <c r="G18" s="14" t="s">
        <v>0</v>
      </c>
      <c r="H18" s="37">
        <v>2</v>
      </c>
      <c r="I18" s="27"/>
      <c r="J18" s="27"/>
      <c r="K18" s="25"/>
    </row>
    <row r="19" spans="1:11" ht="21" x14ac:dyDescent="0.2">
      <c r="A19" s="12">
        <v>11</v>
      </c>
      <c r="B19" s="13" t="s">
        <v>18</v>
      </c>
      <c r="C19" s="14" t="s">
        <v>5</v>
      </c>
      <c r="D19" s="14" t="s">
        <v>25</v>
      </c>
      <c r="E19" s="14"/>
      <c r="F19" s="14"/>
      <c r="G19" s="14" t="s">
        <v>4</v>
      </c>
      <c r="H19" s="37">
        <v>1</v>
      </c>
      <c r="I19" s="27"/>
      <c r="J19" s="27"/>
      <c r="K19" s="25"/>
    </row>
    <row r="20" spans="1:11" ht="31.5" x14ac:dyDescent="0.2">
      <c r="A20" s="12">
        <v>12</v>
      </c>
      <c r="B20" s="13" t="s">
        <v>61</v>
      </c>
      <c r="C20" s="14" t="s">
        <v>5</v>
      </c>
      <c r="D20" s="14" t="s">
        <v>62</v>
      </c>
      <c r="E20" s="14"/>
      <c r="F20" s="14"/>
      <c r="G20" s="14" t="s">
        <v>7</v>
      </c>
      <c r="H20" s="37">
        <v>1</v>
      </c>
      <c r="I20" s="27"/>
      <c r="J20" s="27"/>
      <c r="K20" s="25"/>
    </row>
    <row r="21" spans="1:11" ht="31.5" x14ac:dyDescent="0.2">
      <c r="A21" s="12">
        <v>13</v>
      </c>
      <c r="B21" s="13" t="s">
        <v>19</v>
      </c>
      <c r="C21" s="14" t="s">
        <v>5</v>
      </c>
      <c r="D21" s="14" t="s">
        <v>26</v>
      </c>
      <c r="E21" s="14"/>
      <c r="F21" s="14"/>
      <c r="G21" s="14" t="s">
        <v>0</v>
      </c>
      <c r="H21" s="37">
        <v>3</v>
      </c>
      <c r="I21" s="27"/>
      <c r="J21" s="27"/>
      <c r="K21" s="25"/>
    </row>
    <row r="22" spans="1:11" x14ac:dyDescent="0.2">
      <c r="A22" s="12">
        <v>14</v>
      </c>
      <c r="B22" s="13" t="s">
        <v>20</v>
      </c>
      <c r="C22" s="14" t="s">
        <v>5</v>
      </c>
      <c r="D22" s="14" t="s">
        <v>27</v>
      </c>
      <c r="E22" s="14"/>
      <c r="F22" s="14"/>
      <c r="G22" s="14" t="s">
        <v>0</v>
      </c>
      <c r="H22" s="37">
        <v>1</v>
      </c>
      <c r="I22" s="27"/>
      <c r="J22" s="27"/>
      <c r="K22" s="25"/>
    </row>
    <row r="23" spans="1:11" ht="21" x14ac:dyDescent="0.2">
      <c r="A23" s="12">
        <v>15</v>
      </c>
      <c r="B23" s="13" t="s">
        <v>63</v>
      </c>
      <c r="C23" s="14" t="s">
        <v>5</v>
      </c>
      <c r="D23" s="14" t="s">
        <v>64</v>
      </c>
      <c r="E23" s="14"/>
      <c r="F23" s="14"/>
      <c r="G23" s="14" t="s">
        <v>0</v>
      </c>
      <c r="H23" s="24">
        <v>2</v>
      </c>
      <c r="I23" s="27"/>
      <c r="J23" s="27"/>
      <c r="K23" s="25"/>
    </row>
    <row r="24" spans="1:11" x14ac:dyDescent="0.2">
      <c r="A24" s="12">
        <v>16</v>
      </c>
      <c r="B24" s="13" t="s">
        <v>28</v>
      </c>
      <c r="C24" s="14" t="s">
        <v>5</v>
      </c>
      <c r="D24" s="14" t="s">
        <v>29</v>
      </c>
      <c r="E24" s="14"/>
      <c r="F24" s="14"/>
      <c r="G24" s="14" t="s">
        <v>0</v>
      </c>
      <c r="H24" s="24">
        <v>1</v>
      </c>
      <c r="I24" s="27"/>
      <c r="J24" s="27"/>
      <c r="K24" s="25"/>
    </row>
    <row r="25" spans="1:11" ht="21" x14ac:dyDescent="0.2">
      <c r="A25" s="12">
        <v>17</v>
      </c>
      <c r="B25" s="13" t="s">
        <v>31</v>
      </c>
      <c r="C25" s="14" t="s">
        <v>5</v>
      </c>
      <c r="D25" s="14" t="s">
        <v>30</v>
      </c>
      <c r="E25" s="14"/>
      <c r="F25" s="14"/>
      <c r="G25" s="14" t="s">
        <v>0</v>
      </c>
      <c r="H25" s="24">
        <v>1</v>
      </c>
      <c r="I25" s="27"/>
      <c r="J25" s="27"/>
      <c r="K25" s="25"/>
    </row>
    <row r="26" spans="1:11" ht="31.5" x14ac:dyDescent="0.2">
      <c r="A26" s="12">
        <v>18</v>
      </c>
      <c r="B26" s="15" t="s">
        <v>32</v>
      </c>
      <c r="C26" s="14" t="s">
        <v>5</v>
      </c>
      <c r="D26" s="16" t="s">
        <v>34</v>
      </c>
      <c r="E26" s="16"/>
      <c r="F26" s="14"/>
      <c r="G26" s="14" t="s">
        <v>0</v>
      </c>
      <c r="H26" s="24">
        <v>1</v>
      </c>
      <c r="I26" s="27"/>
      <c r="J26" s="27"/>
      <c r="K26" s="25"/>
    </row>
    <row r="27" spans="1:11" ht="21" x14ac:dyDescent="0.2">
      <c r="A27" s="12">
        <v>19</v>
      </c>
      <c r="B27" s="15" t="s">
        <v>33</v>
      </c>
      <c r="C27" s="14" t="s">
        <v>5</v>
      </c>
      <c r="D27" s="16" t="s">
        <v>35</v>
      </c>
      <c r="E27" s="16"/>
      <c r="F27" s="14"/>
      <c r="G27" s="14" t="s">
        <v>0</v>
      </c>
      <c r="H27" s="24">
        <v>2</v>
      </c>
      <c r="I27" s="27"/>
      <c r="J27" s="27"/>
      <c r="K27" s="25"/>
    </row>
    <row r="28" spans="1:11" ht="31.5" x14ac:dyDescent="0.2">
      <c r="A28" s="12">
        <v>20</v>
      </c>
      <c r="B28" s="13" t="s">
        <v>36</v>
      </c>
      <c r="C28" s="14" t="s">
        <v>5</v>
      </c>
      <c r="D28" s="16" t="s">
        <v>65</v>
      </c>
      <c r="E28" s="16"/>
      <c r="F28" s="14"/>
      <c r="G28" s="14" t="s">
        <v>7</v>
      </c>
      <c r="H28" s="24">
        <v>2</v>
      </c>
      <c r="I28" s="27"/>
      <c r="J28" s="27"/>
      <c r="K28" s="25"/>
    </row>
    <row r="29" spans="1:11" ht="21" x14ac:dyDescent="0.2">
      <c r="A29" s="12">
        <v>21</v>
      </c>
      <c r="B29" s="13" t="s">
        <v>66</v>
      </c>
      <c r="C29" s="14" t="s">
        <v>5</v>
      </c>
      <c r="D29" s="14" t="s">
        <v>67</v>
      </c>
      <c r="E29" s="14"/>
      <c r="F29" s="14"/>
      <c r="G29" s="14" t="s">
        <v>0</v>
      </c>
      <c r="H29" s="24">
        <v>1</v>
      </c>
      <c r="I29" s="27"/>
      <c r="J29" s="27"/>
      <c r="K29" s="25"/>
    </row>
    <row r="30" spans="1:11" ht="22.5" customHeight="1" x14ac:dyDescent="0.2">
      <c r="I30" s="27"/>
      <c r="J30" s="27"/>
      <c r="K30" s="25"/>
    </row>
    <row r="31" spans="1:11" ht="22.5" x14ac:dyDescent="0.2">
      <c r="A31" s="8"/>
      <c r="B31" s="8" t="s">
        <v>75</v>
      </c>
      <c r="C31" s="9" t="s">
        <v>76</v>
      </c>
      <c r="D31" s="8"/>
      <c r="E31" s="8"/>
      <c r="F31" s="9"/>
      <c r="G31" s="8"/>
      <c r="H31" s="8"/>
    </row>
    <row r="32" spans="1:11" x14ac:dyDescent="0.2">
      <c r="A32" s="10"/>
      <c r="B32" s="8" t="s">
        <v>77</v>
      </c>
      <c r="C32" s="11" t="s">
        <v>79</v>
      </c>
      <c r="D32" s="8"/>
      <c r="E32" s="8"/>
      <c r="F32" s="11"/>
      <c r="G32" s="8"/>
      <c r="H32" s="8"/>
    </row>
    <row r="33" spans="1:8" x14ac:dyDescent="0.2">
      <c r="A33" s="10"/>
      <c r="B33" s="8" t="s">
        <v>78</v>
      </c>
      <c r="C33" s="11">
        <v>909690646</v>
      </c>
      <c r="D33" s="8"/>
      <c r="E33" s="8"/>
      <c r="F33" s="11"/>
      <c r="G33" s="8"/>
      <c r="H33" s="8"/>
    </row>
  </sheetData>
  <mergeCells count="9">
    <mergeCell ref="G1:H1"/>
    <mergeCell ref="A2:H2"/>
    <mergeCell ref="A6:B6"/>
    <mergeCell ref="A7:A8"/>
    <mergeCell ref="B7:B8"/>
    <mergeCell ref="C7:C8"/>
    <mergeCell ref="G7:G8"/>
    <mergeCell ref="H7:H8"/>
    <mergeCell ref="D7:D8"/>
  </mergeCells>
  <hyperlinks>
    <hyperlink ref="D17" r:id="rId1" display="8618.811"/>
    <hyperlink ref="M10" r:id="rId2" display="https://www.eibabo.com/en/rittal/side-panel-for-ht-2000x800mm-panel-for-cabinet-vx-8108.245-ve2-eb16010564?fs=1752898599"/>
    <hyperlink ref="M11" r:id="rId3" display="https://www.conrad.com/en/p/rittal-vx-8640-034-base-faceplate-steel-plate-black-2-pc-s-2353470.html"/>
  </hyperlinks>
  <pageMargins left="0.7" right="0.7" top="0.75" bottom="0.75" header="0.3" footer="0.3"/>
  <pageSetup paperSize="9" orientation="portrait" r:id="rId4"/>
  <drawing r:id="rId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56"/>
  <sheetViews>
    <sheetView zoomScale="115" zoomScaleNormal="115" workbookViewId="0">
      <selection activeCell="C42" sqref="C42:D52"/>
    </sheetView>
  </sheetViews>
  <sheetFormatPr defaultRowHeight="12.75" x14ac:dyDescent="0.2"/>
  <cols>
    <col min="1" max="1" width="4.28515625" customWidth="1"/>
    <col min="2" max="2" width="47.7109375" customWidth="1"/>
    <col min="3" max="3" width="13.42578125" customWidth="1"/>
    <col min="4" max="4" width="16.85546875" customWidth="1"/>
    <col min="5" max="5" width="18.7109375" customWidth="1"/>
    <col min="6" max="6" width="29" customWidth="1"/>
    <col min="7" max="7" width="5.28515625" customWidth="1"/>
    <col min="8" max="8" width="5.7109375" customWidth="1"/>
    <col min="9" max="9" width="13.28515625" customWidth="1"/>
    <col min="10" max="10" width="15.28515625" customWidth="1"/>
    <col min="13" max="13" width="19.7109375" customWidth="1"/>
    <col min="14" max="14" width="14.7109375" customWidth="1"/>
  </cols>
  <sheetData>
    <row r="1" spans="1:10" ht="76.900000000000006" customHeight="1" x14ac:dyDescent="0.2">
      <c r="A1" s="3"/>
      <c r="B1" s="3"/>
      <c r="C1" s="3"/>
      <c r="D1" s="182" t="s">
        <v>176</v>
      </c>
      <c r="E1" s="182"/>
      <c r="F1" s="182"/>
      <c r="G1" s="182"/>
      <c r="H1" s="182"/>
    </row>
    <row r="2" spans="1:10" ht="16.149999999999999" customHeight="1" x14ac:dyDescent="0.2">
      <c r="A2" s="183" t="s">
        <v>69</v>
      </c>
      <c r="B2" s="183"/>
      <c r="C2" s="183"/>
      <c r="D2" s="183"/>
      <c r="E2" s="183"/>
      <c r="F2" s="183"/>
      <c r="G2" s="183"/>
      <c r="H2" s="183"/>
      <c r="I2" s="2"/>
    </row>
    <row r="3" spans="1:10" x14ac:dyDescent="0.2">
      <c r="A3" s="19" t="s">
        <v>70</v>
      </c>
      <c r="B3" s="3"/>
      <c r="C3" s="5" t="s">
        <v>73</v>
      </c>
      <c r="D3" s="5"/>
      <c r="E3" s="5"/>
      <c r="F3" s="5"/>
      <c r="G3" s="3"/>
      <c r="H3" s="3"/>
      <c r="I3" s="1"/>
    </row>
    <row r="4" spans="1:10" x14ac:dyDescent="0.2">
      <c r="A4" s="6" t="s">
        <v>71</v>
      </c>
      <c r="B4" s="3"/>
      <c r="C4" s="7" t="s">
        <v>84</v>
      </c>
      <c r="D4" s="5"/>
      <c r="E4" s="7"/>
      <c r="F4" s="7"/>
      <c r="G4" s="3"/>
      <c r="H4" s="3"/>
      <c r="I4" s="1"/>
    </row>
    <row r="5" spans="1:10" x14ac:dyDescent="0.2">
      <c r="A5" s="184" t="s">
        <v>72</v>
      </c>
      <c r="B5" s="184"/>
      <c r="C5" s="7" t="s">
        <v>74</v>
      </c>
      <c r="D5" s="5"/>
      <c r="E5" s="7"/>
      <c r="F5" s="7"/>
      <c r="G5" s="3"/>
      <c r="H5" s="3"/>
      <c r="I5" s="1"/>
    </row>
    <row r="6" spans="1:10" ht="14.65" customHeight="1" x14ac:dyDescent="0.2">
      <c r="A6" s="185" t="s">
        <v>1</v>
      </c>
      <c r="B6" s="186" t="s">
        <v>2</v>
      </c>
      <c r="C6" s="187" t="s">
        <v>80</v>
      </c>
      <c r="D6" s="186" t="s">
        <v>81</v>
      </c>
      <c r="E6" s="28"/>
      <c r="F6" s="35"/>
      <c r="G6" s="186" t="s">
        <v>175</v>
      </c>
      <c r="H6" s="186" t="s">
        <v>68</v>
      </c>
      <c r="I6" s="25"/>
      <c r="J6" s="25"/>
    </row>
    <row r="7" spans="1:10" x14ac:dyDescent="0.2">
      <c r="A7" s="185"/>
      <c r="B7" s="186"/>
      <c r="C7" s="188"/>
      <c r="D7" s="186"/>
      <c r="E7" s="29"/>
      <c r="F7" s="42" t="s">
        <v>233</v>
      </c>
      <c r="G7" s="186"/>
      <c r="H7" s="186"/>
      <c r="I7" s="25"/>
      <c r="J7" s="25"/>
    </row>
    <row r="8" spans="1:10" ht="20.65" customHeight="1" x14ac:dyDescent="0.2">
      <c r="A8" s="12">
        <v>1</v>
      </c>
      <c r="B8" s="17" t="s">
        <v>182</v>
      </c>
      <c r="C8" s="14" t="s">
        <v>188</v>
      </c>
      <c r="D8" s="14" t="s">
        <v>192</v>
      </c>
      <c r="E8" s="14"/>
      <c r="F8" s="14" t="s">
        <v>192</v>
      </c>
      <c r="G8" s="12" t="s">
        <v>0</v>
      </c>
      <c r="H8" s="12">
        <v>2</v>
      </c>
      <c r="I8" s="171" t="s">
        <v>273</v>
      </c>
      <c r="J8" s="25" t="s">
        <v>295</v>
      </c>
    </row>
    <row r="9" spans="1:10" ht="31.5" x14ac:dyDescent="0.2">
      <c r="A9" s="12">
        <v>2</v>
      </c>
      <c r="B9" s="17" t="s">
        <v>183</v>
      </c>
      <c r="C9" s="14" t="s">
        <v>189</v>
      </c>
      <c r="D9" s="14" t="s">
        <v>193</v>
      </c>
      <c r="E9" s="14"/>
      <c r="F9" s="14" t="s">
        <v>296</v>
      </c>
      <c r="G9" s="12" t="s">
        <v>0</v>
      </c>
      <c r="H9" s="12">
        <v>2</v>
      </c>
      <c r="I9" s="14" t="s">
        <v>297</v>
      </c>
      <c r="J9" s="14" t="s">
        <v>298</v>
      </c>
    </row>
    <row r="10" spans="1:10" ht="21" x14ac:dyDescent="0.2">
      <c r="A10" s="12">
        <v>3</v>
      </c>
      <c r="B10" s="17" t="s">
        <v>184</v>
      </c>
      <c r="C10" s="14" t="s">
        <v>188</v>
      </c>
      <c r="D10" s="14" t="s">
        <v>194</v>
      </c>
      <c r="E10" s="14"/>
      <c r="F10" s="14" t="s">
        <v>299</v>
      </c>
      <c r="G10" s="12" t="s">
        <v>0</v>
      </c>
      <c r="H10" s="12">
        <v>2</v>
      </c>
      <c r="I10" s="14" t="s">
        <v>300</v>
      </c>
      <c r="J10" s="25" t="s">
        <v>301</v>
      </c>
    </row>
    <row r="11" spans="1:10" ht="27" customHeight="1" x14ac:dyDescent="0.2">
      <c r="A11" s="12">
        <v>4</v>
      </c>
      <c r="B11" s="17" t="s">
        <v>185</v>
      </c>
      <c r="C11" s="14" t="s">
        <v>188</v>
      </c>
      <c r="D11" s="14" t="s">
        <v>195</v>
      </c>
      <c r="E11" s="14"/>
      <c r="F11" s="14" t="s">
        <v>302</v>
      </c>
      <c r="G11" s="12" t="s">
        <v>0</v>
      </c>
      <c r="H11" s="12">
        <v>1</v>
      </c>
      <c r="I11" s="25" t="s">
        <v>303</v>
      </c>
      <c r="J11" s="25" t="s">
        <v>304</v>
      </c>
    </row>
    <row r="12" spans="1:10" s="177" customFormat="1" ht="18" customHeight="1" x14ac:dyDescent="0.2">
      <c r="A12" s="173">
        <v>5</v>
      </c>
      <c r="B12" s="174" t="s">
        <v>186</v>
      </c>
      <c r="C12" s="175" t="s">
        <v>190</v>
      </c>
      <c r="D12" s="175">
        <v>397532</v>
      </c>
      <c r="E12" s="175"/>
      <c r="F12" s="175"/>
      <c r="G12" s="173" t="s">
        <v>7</v>
      </c>
      <c r="H12" s="173">
        <v>1</v>
      </c>
      <c r="I12" s="176"/>
      <c r="J12" s="176"/>
    </row>
    <row r="13" spans="1:10" ht="45" customHeight="1" x14ac:dyDescent="0.2">
      <c r="A13" s="12">
        <v>6</v>
      </c>
      <c r="B13" s="17" t="s">
        <v>187</v>
      </c>
      <c r="C13" s="14" t="s">
        <v>191</v>
      </c>
      <c r="D13" s="14" t="s">
        <v>196</v>
      </c>
      <c r="E13" s="14"/>
      <c r="F13" s="14" t="s">
        <v>306</v>
      </c>
      <c r="G13" s="12" t="s">
        <v>0</v>
      </c>
      <c r="H13" s="12">
        <v>2</v>
      </c>
      <c r="I13" s="178" t="s">
        <v>305</v>
      </c>
      <c r="J13" s="171" t="s">
        <v>307</v>
      </c>
    </row>
    <row r="14" spans="1:10" ht="31.15" customHeight="1" x14ac:dyDescent="0.2">
      <c r="A14" s="12">
        <v>7</v>
      </c>
      <c r="B14" s="17" t="s">
        <v>198</v>
      </c>
      <c r="C14" s="14" t="s">
        <v>111</v>
      </c>
      <c r="D14" s="14" t="s">
        <v>199</v>
      </c>
      <c r="E14" s="14"/>
      <c r="F14" s="14" t="s">
        <v>312</v>
      </c>
      <c r="G14" s="12" t="s">
        <v>0</v>
      </c>
      <c r="H14" s="12">
        <v>1</v>
      </c>
      <c r="I14" s="172" t="s">
        <v>308</v>
      </c>
      <c r="J14" s="25"/>
    </row>
    <row r="15" spans="1:10" ht="41.25" customHeight="1" x14ac:dyDescent="0.2">
      <c r="A15" s="12">
        <v>8</v>
      </c>
      <c r="B15" s="17" t="s">
        <v>200</v>
      </c>
      <c r="C15" s="14" t="s">
        <v>201</v>
      </c>
      <c r="D15" s="14" t="s">
        <v>202</v>
      </c>
      <c r="E15" s="14"/>
      <c r="F15" s="14" t="s">
        <v>311</v>
      </c>
      <c r="G15" s="12" t="s">
        <v>0</v>
      </c>
      <c r="H15" s="12">
        <v>2</v>
      </c>
      <c r="I15" s="178" t="s">
        <v>310</v>
      </c>
      <c r="J15" s="171" t="s">
        <v>309</v>
      </c>
    </row>
    <row r="16" spans="1:10" ht="21" x14ac:dyDescent="0.2">
      <c r="A16" s="12">
        <v>9</v>
      </c>
      <c r="B16" s="15" t="s">
        <v>85</v>
      </c>
      <c r="C16" s="14" t="s">
        <v>86</v>
      </c>
      <c r="D16" s="16" t="s">
        <v>87</v>
      </c>
      <c r="E16" s="14"/>
      <c r="F16" s="14" t="s">
        <v>313</v>
      </c>
      <c r="G16" s="20" t="s">
        <v>0</v>
      </c>
      <c r="H16" s="12">
        <v>12</v>
      </c>
      <c r="I16" s="171" t="s">
        <v>314</v>
      </c>
      <c r="J16" s="25"/>
    </row>
    <row r="17" spans="1:10" ht="21" x14ac:dyDescent="0.2">
      <c r="A17" s="12">
        <v>10</v>
      </c>
      <c r="B17" s="15" t="s">
        <v>88</v>
      </c>
      <c r="C17" s="14" t="s">
        <v>86</v>
      </c>
      <c r="D17" s="16" t="s">
        <v>89</v>
      </c>
      <c r="E17" s="14"/>
      <c r="F17" s="14" t="s">
        <v>315</v>
      </c>
      <c r="G17" s="20" t="s">
        <v>0</v>
      </c>
      <c r="H17" s="12">
        <v>12</v>
      </c>
      <c r="I17" s="171" t="s">
        <v>316</v>
      </c>
      <c r="J17" s="25"/>
    </row>
    <row r="18" spans="1:10" s="177" customFormat="1" ht="19.5" customHeight="1" x14ac:dyDescent="0.2">
      <c r="A18" s="173">
        <v>11</v>
      </c>
      <c r="B18" s="174" t="s">
        <v>103</v>
      </c>
      <c r="C18" s="175" t="s">
        <v>104</v>
      </c>
      <c r="D18" s="179" t="s">
        <v>105</v>
      </c>
      <c r="E18" s="175"/>
      <c r="F18" s="175"/>
      <c r="G18" s="175" t="s">
        <v>0</v>
      </c>
      <c r="H18" s="173">
        <v>12</v>
      </c>
      <c r="I18" s="176"/>
      <c r="J18" s="176"/>
    </row>
    <row r="19" spans="1:10" s="177" customFormat="1" ht="15" customHeight="1" x14ac:dyDescent="0.2">
      <c r="A19" s="173">
        <v>12</v>
      </c>
      <c r="B19" s="180" t="s">
        <v>126</v>
      </c>
      <c r="C19" s="175" t="s">
        <v>127</v>
      </c>
      <c r="D19" s="179" t="s">
        <v>128</v>
      </c>
      <c r="E19" s="175"/>
      <c r="F19" s="175"/>
      <c r="G19" s="181" t="s">
        <v>0</v>
      </c>
      <c r="H19" s="173">
        <v>1</v>
      </c>
      <c r="I19" s="176"/>
      <c r="J19" s="176"/>
    </row>
    <row r="20" spans="1:10" s="177" customFormat="1" ht="22.9" customHeight="1" x14ac:dyDescent="0.2">
      <c r="A20" s="173">
        <v>13</v>
      </c>
      <c r="B20" s="174" t="s">
        <v>129</v>
      </c>
      <c r="C20" s="175" t="s">
        <v>127</v>
      </c>
      <c r="D20" s="179" t="s">
        <v>130</v>
      </c>
      <c r="E20" s="175"/>
      <c r="F20" s="175"/>
      <c r="G20" s="175" t="s">
        <v>0</v>
      </c>
      <c r="H20" s="173">
        <v>3</v>
      </c>
      <c r="I20" s="176"/>
      <c r="J20" s="176"/>
    </row>
    <row r="21" spans="1:10" ht="19.149999999999999" customHeight="1" x14ac:dyDescent="0.2">
      <c r="A21" s="12">
        <v>14</v>
      </c>
      <c r="B21" s="15" t="s">
        <v>95</v>
      </c>
      <c r="C21" s="14" t="s">
        <v>106</v>
      </c>
      <c r="D21" s="16" t="s">
        <v>96</v>
      </c>
      <c r="E21" s="14"/>
      <c r="F21" s="14" t="s">
        <v>317</v>
      </c>
      <c r="G21" s="20" t="s">
        <v>0</v>
      </c>
      <c r="H21" s="14">
        <v>12</v>
      </c>
      <c r="I21" s="25" t="s">
        <v>318</v>
      </c>
      <c r="J21" s="25"/>
    </row>
    <row r="22" spans="1:10" x14ac:dyDescent="0.2">
      <c r="A22" s="12">
        <v>15</v>
      </c>
      <c r="B22" s="13" t="s">
        <v>131</v>
      </c>
      <c r="C22" s="14" t="s">
        <v>127</v>
      </c>
      <c r="D22" s="16" t="s">
        <v>132</v>
      </c>
      <c r="E22" s="14"/>
      <c r="F22" s="14"/>
      <c r="G22" s="14" t="s">
        <v>0</v>
      </c>
      <c r="H22" s="12">
        <v>2</v>
      </c>
      <c r="I22" s="25"/>
      <c r="J22" s="25"/>
    </row>
    <row r="23" spans="1:10" x14ac:dyDescent="0.2">
      <c r="A23" s="12">
        <v>16</v>
      </c>
      <c r="B23" s="17" t="s">
        <v>91</v>
      </c>
      <c r="C23" s="14" t="s">
        <v>86</v>
      </c>
      <c r="D23" s="18" t="s">
        <v>92</v>
      </c>
      <c r="E23" s="14"/>
      <c r="F23" s="14"/>
      <c r="G23" s="18" t="s">
        <v>0</v>
      </c>
      <c r="H23" s="14">
        <v>12</v>
      </c>
      <c r="I23" s="25"/>
      <c r="J23" s="25"/>
    </row>
    <row r="24" spans="1:10" x14ac:dyDescent="0.2">
      <c r="A24" s="12">
        <v>17</v>
      </c>
      <c r="B24" s="17" t="s">
        <v>133</v>
      </c>
      <c r="C24" s="14" t="s">
        <v>127</v>
      </c>
      <c r="D24" s="18" t="s">
        <v>134</v>
      </c>
      <c r="E24" s="14"/>
      <c r="F24" s="14"/>
      <c r="G24" s="18" t="s">
        <v>0</v>
      </c>
      <c r="H24" s="14">
        <v>5</v>
      </c>
      <c r="I24" s="25"/>
      <c r="J24" s="25"/>
    </row>
    <row r="25" spans="1:10" x14ac:dyDescent="0.2">
      <c r="A25" s="12">
        <v>18</v>
      </c>
      <c r="B25" s="15" t="s">
        <v>94</v>
      </c>
      <c r="C25" s="14" t="s">
        <v>86</v>
      </c>
      <c r="D25" s="16" t="s">
        <v>93</v>
      </c>
      <c r="E25" s="14"/>
      <c r="F25" s="14"/>
      <c r="G25" s="20" t="s">
        <v>0</v>
      </c>
      <c r="H25" s="14">
        <v>12</v>
      </c>
      <c r="I25" s="25"/>
      <c r="J25" s="25"/>
    </row>
    <row r="26" spans="1:10" x14ac:dyDescent="0.2">
      <c r="A26" s="12">
        <v>19</v>
      </c>
      <c r="B26" s="15" t="s">
        <v>135</v>
      </c>
      <c r="C26" s="14" t="s">
        <v>127</v>
      </c>
      <c r="D26" s="16" t="s">
        <v>140</v>
      </c>
      <c r="E26" s="14"/>
      <c r="F26" s="14"/>
      <c r="G26" s="20" t="s">
        <v>0</v>
      </c>
      <c r="H26" s="14">
        <v>7</v>
      </c>
      <c r="I26" s="25"/>
      <c r="J26" s="25"/>
    </row>
    <row r="27" spans="1:10" x14ac:dyDescent="0.2">
      <c r="A27" s="12">
        <v>20</v>
      </c>
      <c r="B27" s="13" t="s">
        <v>136</v>
      </c>
      <c r="C27" s="14" t="s">
        <v>127</v>
      </c>
      <c r="D27" s="16" t="s">
        <v>141</v>
      </c>
      <c r="E27" s="14"/>
      <c r="F27" s="14"/>
      <c r="G27" s="14" t="s">
        <v>0</v>
      </c>
      <c r="H27" s="14">
        <v>2</v>
      </c>
      <c r="I27" s="25"/>
      <c r="J27" s="25"/>
    </row>
    <row r="28" spans="1:10" x14ac:dyDescent="0.2">
      <c r="A28" s="12">
        <v>21</v>
      </c>
      <c r="B28" s="13" t="s">
        <v>137</v>
      </c>
      <c r="C28" s="14" t="s">
        <v>127</v>
      </c>
      <c r="D28" s="16" t="s">
        <v>142</v>
      </c>
      <c r="E28" s="14"/>
      <c r="F28" s="14"/>
      <c r="G28" s="14" t="s">
        <v>0</v>
      </c>
      <c r="H28" s="14">
        <v>6</v>
      </c>
      <c r="I28" s="25"/>
      <c r="J28" s="25"/>
    </row>
    <row r="29" spans="1:10" x14ac:dyDescent="0.2">
      <c r="A29" s="12">
        <v>22</v>
      </c>
      <c r="B29" s="17" t="s">
        <v>138</v>
      </c>
      <c r="C29" s="14" t="s">
        <v>127</v>
      </c>
      <c r="D29" s="18" t="s">
        <v>143</v>
      </c>
      <c r="E29" s="14"/>
      <c r="F29" s="14"/>
      <c r="G29" s="18" t="s">
        <v>0</v>
      </c>
      <c r="H29" s="14">
        <v>12</v>
      </c>
      <c r="I29" s="25"/>
      <c r="J29" s="25"/>
    </row>
    <row r="30" spans="1:10" x14ac:dyDescent="0.2">
      <c r="A30" s="12">
        <v>23</v>
      </c>
      <c r="B30" s="17" t="s">
        <v>139</v>
      </c>
      <c r="C30" s="14" t="s">
        <v>127</v>
      </c>
      <c r="D30" s="18" t="s">
        <v>144</v>
      </c>
      <c r="E30" s="14"/>
      <c r="F30" s="14"/>
      <c r="G30" s="18" t="s">
        <v>0</v>
      </c>
      <c r="H30" s="14">
        <v>14</v>
      </c>
      <c r="I30" s="25"/>
      <c r="J30" s="25"/>
    </row>
    <row r="31" spans="1:10" x14ac:dyDescent="0.2">
      <c r="A31" s="12">
        <v>24</v>
      </c>
      <c r="B31" s="17" t="s">
        <v>224</v>
      </c>
      <c r="C31" s="14" t="s">
        <v>127</v>
      </c>
      <c r="D31" s="18" t="s">
        <v>225</v>
      </c>
      <c r="E31" s="14"/>
      <c r="F31" s="14"/>
      <c r="G31" s="18" t="s">
        <v>0</v>
      </c>
      <c r="H31" s="14">
        <v>2</v>
      </c>
      <c r="I31" s="25"/>
      <c r="J31" s="25"/>
    </row>
    <row r="32" spans="1:10" ht="21.4" customHeight="1" x14ac:dyDescent="0.2">
      <c r="A32" s="12">
        <v>25</v>
      </c>
      <c r="B32" s="15" t="s">
        <v>212</v>
      </c>
      <c r="C32" s="14" t="s">
        <v>90</v>
      </c>
      <c r="D32" s="16" t="s">
        <v>102</v>
      </c>
      <c r="E32" s="14"/>
      <c r="F32" s="14"/>
      <c r="G32" s="20" t="s">
        <v>0</v>
      </c>
      <c r="H32" s="12">
        <v>100</v>
      </c>
      <c r="I32" s="25"/>
      <c r="J32" s="25"/>
    </row>
    <row r="33" spans="1:10" ht="21" x14ac:dyDescent="0.2">
      <c r="A33" s="12">
        <v>26</v>
      </c>
      <c r="B33" s="13" t="s">
        <v>107</v>
      </c>
      <c r="C33" s="14" t="s">
        <v>90</v>
      </c>
      <c r="D33" s="16" t="s">
        <v>97</v>
      </c>
      <c r="E33" s="14"/>
      <c r="F33" s="14"/>
      <c r="G33" s="14" t="s">
        <v>0</v>
      </c>
      <c r="H33" s="14">
        <v>13</v>
      </c>
      <c r="I33" s="25"/>
      <c r="J33" s="25"/>
    </row>
    <row r="34" spans="1:10" ht="21" x14ac:dyDescent="0.2">
      <c r="A34" s="12">
        <v>27</v>
      </c>
      <c r="B34" s="13" t="s">
        <v>98</v>
      </c>
      <c r="C34" s="14" t="s">
        <v>86</v>
      </c>
      <c r="D34" s="14">
        <v>592940</v>
      </c>
      <c r="E34" s="14"/>
      <c r="F34" s="14"/>
      <c r="G34" s="14" t="s">
        <v>0</v>
      </c>
      <c r="H34" s="14">
        <v>12</v>
      </c>
      <c r="I34" s="25"/>
      <c r="J34" s="25"/>
    </row>
    <row r="35" spans="1:10" ht="21" x14ac:dyDescent="0.2">
      <c r="A35" s="12">
        <v>28</v>
      </c>
      <c r="B35" s="13" t="s">
        <v>145</v>
      </c>
      <c r="C35" s="14" t="s">
        <v>106</v>
      </c>
      <c r="D35" s="14" t="s">
        <v>146</v>
      </c>
      <c r="E35" s="14"/>
      <c r="F35" s="14"/>
      <c r="G35" s="14" t="s">
        <v>0</v>
      </c>
      <c r="H35" s="14">
        <v>3</v>
      </c>
      <c r="I35" s="25"/>
      <c r="J35" s="25"/>
    </row>
    <row r="36" spans="1:10" ht="17.649999999999999" customHeight="1" x14ac:dyDescent="0.2">
      <c r="A36" s="12">
        <v>29</v>
      </c>
      <c r="B36" s="17" t="s">
        <v>99</v>
      </c>
      <c r="C36" s="14" t="s">
        <v>86</v>
      </c>
      <c r="D36" s="18">
        <v>574842</v>
      </c>
      <c r="E36" s="14"/>
      <c r="F36" s="14"/>
      <c r="G36" s="18" t="s">
        <v>0</v>
      </c>
      <c r="H36" s="14">
        <v>12</v>
      </c>
      <c r="I36" s="25"/>
      <c r="J36" s="25"/>
    </row>
    <row r="37" spans="1:10" ht="19.899999999999999" customHeight="1" x14ac:dyDescent="0.2">
      <c r="A37" s="12">
        <v>30</v>
      </c>
      <c r="B37" s="17" t="s">
        <v>100</v>
      </c>
      <c r="C37" s="14" t="s">
        <v>86</v>
      </c>
      <c r="D37" s="18">
        <v>573764</v>
      </c>
      <c r="E37" s="14"/>
      <c r="F37" s="14"/>
      <c r="G37" s="18" t="s">
        <v>0</v>
      </c>
      <c r="H37" s="14">
        <v>12</v>
      </c>
      <c r="I37" s="25"/>
      <c r="J37" s="25"/>
    </row>
    <row r="38" spans="1:10" ht="21" x14ac:dyDescent="0.2">
      <c r="A38" s="12">
        <v>31</v>
      </c>
      <c r="B38" s="17" t="s">
        <v>101</v>
      </c>
      <c r="C38" s="14" t="s">
        <v>86</v>
      </c>
      <c r="D38" s="18">
        <v>425010</v>
      </c>
      <c r="E38" s="14"/>
      <c r="F38" s="14"/>
      <c r="G38" s="18" t="s">
        <v>0</v>
      </c>
      <c r="H38" s="14">
        <v>12</v>
      </c>
      <c r="I38" s="25"/>
      <c r="J38" s="25"/>
    </row>
    <row r="39" spans="1:10" ht="21" x14ac:dyDescent="0.2">
      <c r="A39" s="12">
        <v>32</v>
      </c>
      <c r="B39" s="17" t="s">
        <v>147</v>
      </c>
      <c r="C39" s="14" t="s">
        <v>90</v>
      </c>
      <c r="D39" s="18" t="s">
        <v>148</v>
      </c>
      <c r="E39" s="14"/>
      <c r="F39" s="14"/>
      <c r="G39" s="18" t="s">
        <v>0</v>
      </c>
      <c r="H39" s="14">
        <v>3</v>
      </c>
      <c r="I39" s="25"/>
      <c r="J39" s="25"/>
    </row>
    <row r="40" spans="1:10" ht="23.65" customHeight="1" x14ac:dyDescent="0.2">
      <c r="A40" s="12">
        <v>33</v>
      </c>
      <c r="B40" s="13" t="s">
        <v>110</v>
      </c>
      <c r="C40" s="14" t="s">
        <v>111</v>
      </c>
      <c r="D40" s="16" t="s">
        <v>112</v>
      </c>
      <c r="E40" s="14"/>
      <c r="F40" s="14"/>
      <c r="G40" s="14" t="s">
        <v>0</v>
      </c>
      <c r="H40" s="12">
        <v>12</v>
      </c>
      <c r="I40" s="25"/>
      <c r="J40" s="25"/>
    </row>
    <row r="41" spans="1:10" ht="29.65" customHeight="1" x14ac:dyDescent="0.2">
      <c r="A41" s="12">
        <v>34</v>
      </c>
      <c r="B41" s="13" t="s">
        <v>113</v>
      </c>
      <c r="C41" s="14" t="s">
        <v>117</v>
      </c>
      <c r="D41" s="14" t="s">
        <v>118</v>
      </c>
      <c r="E41" s="14"/>
      <c r="F41" s="14"/>
      <c r="G41" s="14" t="s">
        <v>0</v>
      </c>
      <c r="H41" s="12">
        <v>12</v>
      </c>
      <c r="I41" s="25"/>
      <c r="J41" s="25"/>
    </row>
    <row r="42" spans="1:10" ht="32.65" customHeight="1" x14ac:dyDescent="0.2">
      <c r="A42" s="12">
        <v>35</v>
      </c>
      <c r="B42" s="13" t="s">
        <v>203</v>
      </c>
      <c r="C42" s="14" t="s">
        <v>150</v>
      </c>
      <c r="D42" s="14">
        <v>1241420000</v>
      </c>
      <c r="E42" s="14"/>
      <c r="F42" s="14"/>
      <c r="G42" s="14" t="s">
        <v>0</v>
      </c>
      <c r="H42" s="12">
        <v>6</v>
      </c>
      <c r="I42" s="25"/>
      <c r="J42" s="25"/>
    </row>
    <row r="43" spans="1:10" ht="21" x14ac:dyDescent="0.2">
      <c r="A43" s="12">
        <v>36</v>
      </c>
      <c r="B43" s="13" t="s">
        <v>226</v>
      </c>
      <c r="C43" s="14" t="s">
        <v>150</v>
      </c>
      <c r="D43" s="14">
        <v>2682270000</v>
      </c>
      <c r="E43" s="14"/>
      <c r="F43" s="14"/>
      <c r="G43" s="14" t="s">
        <v>0</v>
      </c>
      <c r="H43" s="12">
        <v>10</v>
      </c>
      <c r="I43" s="25"/>
      <c r="J43" s="25"/>
    </row>
    <row r="44" spans="1:10" ht="16.899999999999999" customHeight="1" x14ac:dyDescent="0.2">
      <c r="A44" s="12">
        <v>37</v>
      </c>
      <c r="B44" s="13" t="s">
        <v>204</v>
      </c>
      <c r="C44" s="14" t="s">
        <v>150</v>
      </c>
      <c r="D44" s="16" t="s">
        <v>227</v>
      </c>
      <c r="E44" s="14"/>
      <c r="F44" s="14"/>
      <c r="G44" s="12" t="s">
        <v>0</v>
      </c>
      <c r="H44" s="12">
        <v>6</v>
      </c>
      <c r="I44" s="25"/>
      <c r="J44" s="25"/>
    </row>
    <row r="45" spans="1:10" ht="21" x14ac:dyDescent="0.2">
      <c r="A45" s="12">
        <v>38</v>
      </c>
      <c r="B45" s="17" t="s">
        <v>119</v>
      </c>
      <c r="C45" s="14" t="s">
        <v>6</v>
      </c>
      <c r="D45" s="16" t="s">
        <v>122</v>
      </c>
      <c r="E45" s="14"/>
      <c r="F45" s="14"/>
      <c r="G45" s="14" t="s">
        <v>218</v>
      </c>
      <c r="H45" s="12">
        <v>1</v>
      </c>
      <c r="I45" s="25"/>
      <c r="J45" s="25"/>
    </row>
    <row r="46" spans="1:10" x14ac:dyDescent="0.2">
      <c r="A46" s="12">
        <v>39</v>
      </c>
      <c r="B46" s="17" t="s">
        <v>120</v>
      </c>
      <c r="C46" s="14" t="s">
        <v>6</v>
      </c>
      <c r="D46" s="16" t="s">
        <v>123</v>
      </c>
      <c r="E46" s="14"/>
      <c r="F46" s="14"/>
      <c r="G46" s="14" t="s">
        <v>0</v>
      </c>
      <c r="H46" s="12">
        <v>2</v>
      </c>
      <c r="I46" s="25"/>
      <c r="J46" s="25"/>
    </row>
    <row r="47" spans="1:10" ht="14.65" customHeight="1" x14ac:dyDescent="0.2">
      <c r="A47" s="12">
        <v>40</v>
      </c>
      <c r="B47" s="17" t="s">
        <v>121</v>
      </c>
      <c r="C47" s="14" t="s">
        <v>6</v>
      </c>
      <c r="D47" s="16" t="s">
        <v>124</v>
      </c>
      <c r="E47" s="14"/>
      <c r="F47" s="14"/>
      <c r="G47" s="12" t="s">
        <v>0</v>
      </c>
      <c r="H47" s="12">
        <v>1</v>
      </c>
      <c r="I47" s="25"/>
      <c r="J47" s="25"/>
    </row>
    <row r="48" spans="1:10" ht="21.4" customHeight="1" x14ac:dyDescent="0.2">
      <c r="A48" s="12">
        <v>41</v>
      </c>
      <c r="B48" s="15" t="s">
        <v>114</v>
      </c>
      <c r="C48" s="14" t="s">
        <v>6</v>
      </c>
      <c r="D48" s="16">
        <v>2495380000</v>
      </c>
      <c r="E48" s="14"/>
      <c r="F48" s="14"/>
      <c r="G48" s="12" t="s">
        <v>0</v>
      </c>
      <c r="H48" s="12">
        <v>30</v>
      </c>
      <c r="I48" s="25"/>
      <c r="J48" s="25"/>
    </row>
    <row r="49" spans="1:10" ht="16.149999999999999" customHeight="1" x14ac:dyDescent="0.2">
      <c r="A49" s="12">
        <v>42</v>
      </c>
      <c r="B49" s="15" t="s">
        <v>125</v>
      </c>
      <c r="C49" s="14" t="s">
        <v>6</v>
      </c>
      <c r="D49" s="16">
        <v>2081870000</v>
      </c>
      <c r="E49" s="14"/>
      <c r="F49" s="14"/>
      <c r="G49" s="12" t="s">
        <v>0</v>
      </c>
      <c r="H49" s="12">
        <v>13</v>
      </c>
      <c r="I49" s="25"/>
      <c r="J49" s="25"/>
    </row>
    <row r="50" spans="1:10" ht="20.65" customHeight="1" x14ac:dyDescent="0.2">
      <c r="A50" s="12">
        <v>43</v>
      </c>
      <c r="B50" s="15" t="s">
        <v>115</v>
      </c>
      <c r="C50" s="14" t="s">
        <v>6</v>
      </c>
      <c r="D50" s="16">
        <v>2080490000</v>
      </c>
      <c r="E50" s="14"/>
      <c r="F50" s="14"/>
      <c r="G50" s="12" t="s">
        <v>0</v>
      </c>
      <c r="H50" s="12">
        <v>1</v>
      </c>
      <c r="I50" s="25"/>
      <c r="J50" s="25"/>
    </row>
    <row r="51" spans="1:10" ht="21.4" customHeight="1" x14ac:dyDescent="0.2">
      <c r="A51" s="12">
        <v>44</v>
      </c>
      <c r="B51" s="13" t="s">
        <v>116</v>
      </c>
      <c r="C51" s="14" t="s">
        <v>6</v>
      </c>
      <c r="D51" s="16">
        <v>2080420000</v>
      </c>
      <c r="E51" s="14"/>
      <c r="F51" s="14"/>
      <c r="G51" s="12" t="s">
        <v>0</v>
      </c>
      <c r="H51" s="12">
        <v>100</v>
      </c>
      <c r="I51" s="25"/>
      <c r="J51" s="25"/>
    </row>
    <row r="52" spans="1:10" ht="36" customHeight="1" x14ac:dyDescent="0.2">
      <c r="A52" s="12">
        <v>45</v>
      </c>
      <c r="B52" s="13" t="s">
        <v>51</v>
      </c>
      <c r="C52" s="14" t="s">
        <v>6</v>
      </c>
      <c r="D52" s="14">
        <v>8411190000</v>
      </c>
      <c r="E52" s="14"/>
      <c r="F52" s="14"/>
      <c r="G52" s="12" t="s">
        <v>0</v>
      </c>
      <c r="H52" s="12">
        <v>25</v>
      </c>
      <c r="I52" s="25"/>
      <c r="J52" s="25"/>
    </row>
    <row r="53" spans="1:10" ht="7.9" customHeight="1" x14ac:dyDescent="0.2">
      <c r="A53" s="21"/>
      <c r="B53" s="8"/>
      <c r="C53" s="8"/>
      <c r="D53" s="8"/>
      <c r="E53" s="8"/>
      <c r="F53" s="8"/>
      <c r="G53" s="8"/>
      <c r="H53" s="8"/>
    </row>
    <row r="54" spans="1:10" ht="22.5" x14ac:dyDescent="0.2">
      <c r="A54" s="8"/>
      <c r="B54" s="8" t="s">
        <v>75</v>
      </c>
      <c r="C54" s="9" t="s">
        <v>76</v>
      </c>
      <c r="D54" s="8"/>
      <c r="E54" s="9"/>
      <c r="F54" s="9"/>
      <c r="G54" s="8"/>
      <c r="H54" s="8"/>
    </row>
    <row r="55" spans="1:10" x14ac:dyDescent="0.2">
      <c r="A55" s="10"/>
      <c r="B55" s="8" t="s">
        <v>77</v>
      </c>
      <c r="C55" s="11" t="s">
        <v>79</v>
      </c>
      <c r="D55" s="8"/>
      <c r="E55" s="11"/>
      <c r="F55" s="11"/>
      <c r="G55" s="8"/>
      <c r="H55" s="8"/>
    </row>
    <row r="56" spans="1:10" x14ac:dyDescent="0.2">
      <c r="A56" s="10"/>
      <c r="B56" s="8" t="s">
        <v>78</v>
      </c>
      <c r="C56" s="11">
        <v>909690646</v>
      </c>
      <c r="D56" s="8"/>
      <c r="E56" s="11"/>
      <c r="F56" s="11"/>
      <c r="G56" s="8"/>
      <c r="H56" s="8"/>
    </row>
  </sheetData>
  <mergeCells count="9">
    <mergeCell ref="D1:H1"/>
    <mergeCell ref="A2:H2"/>
    <mergeCell ref="A5:B5"/>
    <mergeCell ref="A6:A7"/>
    <mergeCell ref="B6:B7"/>
    <mergeCell ref="C6:C7"/>
    <mergeCell ref="D6:D7"/>
    <mergeCell ref="G6:G7"/>
    <mergeCell ref="H6:H7"/>
  </mergeCells>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56"/>
  <sheetViews>
    <sheetView topLeftCell="G19" zoomScale="85" zoomScaleNormal="85" workbookViewId="0">
      <selection activeCell="R24" sqref="R24"/>
    </sheetView>
  </sheetViews>
  <sheetFormatPr defaultRowHeight="12.75" x14ac:dyDescent="0.2"/>
  <cols>
    <col min="1" max="1" width="4.28515625" customWidth="1"/>
    <col min="2" max="2" width="47.28515625" customWidth="1"/>
    <col min="3" max="3" width="19.42578125" customWidth="1"/>
    <col min="4" max="4" width="23.5703125" customWidth="1"/>
    <col min="5" max="5" width="33.140625" style="26" customWidth="1"/>
    <col min="6" max="6" width="49.42578125" style="34" customWidth="1"/>
    <col min="7" max="7" width="6.7109375" customWidth="1"/>
    <col min="8" max="8" width="5.28515625" bestFit="1" customWidth="1"/>
    <col min="9" max="9" width="31.7109375" style="44" customWidth="1"/>
    <col min="10" max="10" width="9.140625" style="54"/>
    <col min="11" max="11" width="13.42578125" style="58" bestFit="1" customWidth="1"/>
    <col min="12" max="12" width="15.5703125" style="55" customWidth="1"/>
    <col min="13" max="13" width="22.85546875" style="55" bestFit="1" customWidth="1"/>
    <col min="14" max="14" width="17" style="55" bestFit="1" customWidth="1"/>
    <col min="15" max="15" width="9.140625" style="60"/>
    <col min="16" max="16" width="15.42578125" style="68" bestFit="1" customWidth="1"/>
    <col min="17" max="17" width="17" style="68" bestFit="1" customWidth="1"/>
    <col min="18" max="18" width="17.5703125" style="64" customWidth="1"/>
  </cols>
  <sheetData>
    <row r="1" spans="1:18" ht="84.4" customHeight="1" x14ac:dyDescent="0.2">
      <c r="A1" s="3"/>
      <c r="B1" s="3"/>
      <c r="C1" s="3"/>
      <c r="D1" s="182"/>
      <c r="E1" s="182"/>
      <c r="F1" s="182"/>
      <c r="G1" s="182"/>
      <c r="H1" s="182"/>
    </row>
    <row r="2" spans="1:18" ht="15" x14ac:dyDescent="0.2">
      <c r="A2" s="183"/>
      <c r="B2" s="183"/>
      <c r="C2" s="183"/>
      <c r="D2" s="183"/>
      <c r="E2" s="183"/>
      <c r="F2" s="183"/>
      <c r="G2" s="183"/>
      <c r="H2" s="183"/>
      <c r="I2" s="45"/>
    </row>
    <row r="3" spans="1:18" x14ac:dyDescent="0.2">
      <c r="A3" s="3"/>
      <c r="B3" s="3"/>
      <c r="C3" s="3"/>
      <c r="D3" s="3"/>
      <c r="E3" s="7"/>
      <c r="F3" s="5"/>
      <c r="G3" s="3"/>
      <c r="H3" s="3"/>
      <c r="I3" s="46"/>
    </row>
    <row r="4" spans="1:18" x14ac:dyDescent="0.2">
      <c r="A4" s="4"/>
      <c r="B4" s="3"/>
      <c r="C4" s="5"/>
      <c r="D4" s="5"/>
      <c r="E4" s="7"/>
      <c r="F4" s="5"/>
      <c r="G4" s="3"/>
      <c r="H4" s="3"/>
      <c r="I4" s="46"/>
    </row>
    <row r="5" spans="1:18" x14ac:dyDescent="0.2">
      <c r="A5" s="6"/>
      <c r="B5" s="3"/>
      <c r="C5" s="7"/>
      <c r="D5" s="5"/>
      <c r="E5" s="7"/>
      <c r="F5" s="5"/>
      <c r="G5" s="3"/>
      <c r="H5" s="3"/>
      <c r="I5" s="46"/>
    </row>
    <row r="6" spans="1:18" ht="75" customHeight="1" x14ac:dyDescent="0.2">
      <c r="A6" s="120"/>
      <c r="B6" s="121" t="s">
        <v>293</v>
      </c>
      <c r="C6" s="122"/>
      <c r="D6" s="5"/>
      <c r="E6" s="7"/>
      <c r="F6" s="5"/>
      <c r="G6" s="3"/>
      <c r="H6" s="3"/>
      <c r="I6" s="46"/>
    </row>
    <row r="7" spans="1:18" s="81" customFormat="1" ht="33" customHeight="1" x14ac:dyDescent="0.2">
      <c r="A7" s="197" t="s">
        <v>1</v>
      </c>
      <c r="B7" s="198" t="s">
        <v>2</v>
      </c>
      <c r="C7" s="199" t="s">
        <v>80</v>
      </c>
      <c r="D7" s="198" t="s">
        <v>81</v>
      </c>
      <c r="E7" s="79"/>
      <c r="F7" s="194" t="s">
        <v>233</v>
      </c>
      <c r="G7" s="198" t="s">
        <v>3</v>
      </c>
      <c r="H7" s="196" t="s">
        <v>68</v>
      </c>
      <c r="I7" s="78"/>
      <c r="J7" s="77" t="s">
        <v>268</v>
      </c>
      <c r="K7" s="80"/>
      <c r="L7" s="80"/>
      <c r="M7" s="80"/>
      <c r="N7" s="80"/>
      <c r="O7" s="78" t="s">
        <v>286</v>
      </c>
      <c r="P7" s="190" t="s">
        <v>290</v>
      </c>
      <c r="Q7" s="190" t="s">
        <v>291</v>
      </c>
      <c r="R7" s="192" t="s">
        <v>289</v>
      </c>
    </row>
    <row r="8" spans="1:18" s="81" customFormat="1" ht="26.25" customHeight="1" x14ac:dyDescent="0.2">
      <c r="A8" s="197"/>
      <c r="B8" s="198"/>
      <c r="C8" s="200"/>
      <c r="D8" s="198"/>
      <c r="E8" s="82"/>
      <c r="F8" s="195"/>
      <c r="G8" s="198"/>
      <c r="H8" s="196"/>
      <c r="I8" s="78"/>
      <c r="J8" s="77"/>
      <c r="K8" s="80"/>
      <c r="L8" s="80"/>
      <c r="M8" s="80"/>
      <c r="N8" s="80"/>
      <c r="O8" s="78"/>
      <c r="P8" s="191"/>
      <c r="Q8" s="191"/>
      <c r="R8" s="193"/>
    </row>
    <row r="9" spans="1:18" s="38" customFormat="1" ht="85.5" customHeight="1" x14ac:dyDescent="0.2">
      <c r="A9" s="83">
        <v>1</v>
      </c>
      <c r="B9" s="53" t="s">
        <v>208</v>
      </c>
      <c r="C9" s="84" t="s">
        <v>209</v>
      </c>
      <c r="D9" s="84" t="s">
        <v>210</v>
      </c>
      <c r="F9" s="85" t="s">
        <v>231</v>
      </c>
      <c r="G9" s="83" t="s">
        <v>0</v>
      </c>
      <c r="H9" s="86">
        <v>5</v>
      </c>
      <c r="I9" s="47" t="s">
        <v>232</v>
      </c>
      <c r="J9" s="87"/>
      <c r="K9" s="59"/>
      <c r="L9" s="56">
        <v>367000</v>
      </c>
      <c r="M9" s="56">
        <f>L9+K9</f>
        <v>367000</v>
      </c>
      <c r="N9" s="56">
        <f>M9*H9</f>
        <v>1835000</v>
      </c>
      <c r="O9" s="61">
        <v>1.3</v>
      </c>
      <c r="P9" s="69">
        <f>O9*M9</f>
        <v>477100</v>
      </c>
      <c r="Q9" s="69">
        <f>P9*H9</f>
        <v>2385500</v>
      </c>
      <c r="R9" s="66" t="s">
        <v>287</v>
      </c>
    </row>
    <row r="10" spans="1:18" s="38" customFormat="1" ht="89.25" customHeight="1" x14ac:dyDescent="0.2">
      <c r="A10" s="83">
        <v>2</v>
      </c>
      <c r="B10" s="53" t="s">
        <v>206</v>
      </c>
      <c r="C10" s="84" t="s">
        <v>106</v>
      </c>
      <c r="D10" s="84" t="s">
        <v>207</v>
      </c>
      <c r="E10" s="27"/>
      <c r="F10" s="85" t="s">
        <v>258</v>
      </c>
      <c r="G10" s="83" t="s">
        <v>205</v>
      </c>
      <c r="H10" s="86">
        <v>18</v>
      </c>
      <c r="I10" s="30" t="s">
        <v>237</v>
      </c>
      <c r="J10" s="87"/>
      <c r="K10" s="59"/>
      <c r="L10" s="56">
        <v>1300000</v>
      </c>
      <c r="M10" s="56">
        <f t="shared" ref="M10:M42" si="0">L10+K10</f>
        <v>1300000</v>
      </c>
      <c r="N10" s="56">
        <f t="shared" ref="N10:N41" si="1">M10*H10</f>
        <v>23400000</v>
      </c>
      <c r="O10" s="61">
        <v>1.3</v>
      </c>
      <c r="P10" s="69">
        <f t="shared" ref="P10:P42" si="2">O10*M10</f>
        <v>1690000</v>
      </c>
      <c r="Q10" s="69">
        <f t="shared" ref="Q10:Q43" si="3">P10*H10</f>
        <v>30420000</v>
      </c>
      <c r="R10" s="66" t="s">
        <v>287</v>
      </c>
    </row>
    <row r="11" spans="1:18" s="38" customFormat="1" ht="77.25" customHeight="1" x14ac:dyDescent="0.2">
      <c r="A11" s="83">
        <v>3</v>
      </c>
      <c r="B11" s="53" t="s">
        <v>219</v>
      </c>
      <c r="C11" s="84" t="s">
        <v>106</v>
      </c>
      <c r="D11" s="84" t="s">
        <v>220</v>
      </c>
      <c r="F11" s="85" t="s">
        <v>229</v>
      </c>
      <c r="G11" s="83" t="s">
        <v>0</v>
      </c>
      <c r="H11" s="86">
        <v>3</v>
      </c>
      <c r="I11" s="30" t="s">
        <v>230</v>
      </c>
      <c r="J11" s="87"/>
      <c r="K11" s="59"/>
      <c r="L11" s="56">
        <v>114000</v>
      </c>
      <c r="M11" s="56">
        <f t="shared" si="0"/>
        <v>114000</v>
      </c>
      <c r="N11" s="56">
        <f t="shared" si="1"/>
        <v>342000</v>
      </c>
      <c r="O11" s="61">
        <v>1.3</v>
      </c>
      <c r="P11" s="69">
        <f t="shared" si="2"/>
        <v>148200</v>
      </c>
      <c r="Q11" s="69">
        <f t="shared" si="3"/>
        <v>444600</v>
      </c>
      <c r="R11" s="66" t="s">
        <v>287</v>
      </c>
    </row>
    <row r="12" spans="1:18" s="38" customFormat="1" ht="111.75" customHeight="1" x14ac:dyDescent="0.2">
      <c r="A12" s="83">
        <v>4</v>
      </c>
      <c r="B12" s="88" t="s">
        <v>37</v>
      </c>
      <c r="C12" s="84" t="s">
        <v>106</v>
      </c>
      <c r="D12" s="84"/>
      <c r="E12" s="89"/>
      <c r="F12" s="85" t="s">
        <v>235</v>
      </c>
      <c r="G12" s="83" t="s">
        <v>0</v>
      </c>
      <c r="H12" s="86">
        <v>10</v>
      </c>
      <c r="I12" s="48" t="s">
        <v>269</v>
      </c>
      <c r="J12" s="87">
        <v>0.2</v>
      </c>
      <c r="K12" s="59">
        <f>9*12500*J12</f>
        <v>22500</v>
      </c>
      <c r="L12" s="56">
        <f>1.43*12500</f>
        <v>17875</v>
      </c>
      <c r="M12" s="56">
        <f t="shared" si="0"/>
        <v>40375</v>
      </c>
      <c r="N12" s="56">
        <f t="shared" si="1"/>
        <v>403750</v>
      </c>
      <c r="O12" s="61">
        <v>1.3</v>
      </c>
      <c r="P12" s="69">
        <f t="shared" si="2"/>
        <v>52487.5</v>
      </c>
      <c r="Q12" s="69">
        <f t="shared" si="3"/>
        <v>524875</v>
      </c>
      <c r="R12" s="66" t="s">
        <v>287</v>
      </c>
    </row>
    <row r="13" spans="1:18" s="38" customFormat="1" ht="104.25" customHeight="1" x14ac:dyDescent="0.2">
      <c r="A13" s="83">
        <v>5</v>
      </c>
      <c r="B13" s="88" t="s">
        <v>211</v>
      </c>
      <c r="C13" s="84" t="s">
        <v>106</v>
      </c>
      <c r="D13" s="84"/>
      <c r="E13" s="89"/>
      <c r="F13" s="85" t="s">
        <v>234</v>
      </c>
      <c r="G13" s="83" t="s">
        <v>0</v>
      </c>
      <c r="H13" s="86">
        <v>40</v>
      </c>
      <c r="I13" s="48" t="s">
        <v>270</v>
      </c>
      <c r="J13" s="87">
        <v>0.2</v>
      </c>
      <c r="K13" s="59">
        <f t="shared" ref="K13:K42" si="4">9*12500*J13</f>
        <v>22500</v>
      </c>
      <c r="L13" s="56">
        <f>0.75*12500</f>
        <v>9375</v>
      </c>
      <c r="M13" s="56">
        <f t="shared" si="0"/>
        <v>31875</v>
      </c>
      <c r="N13" s="56">
        <f t="shared" si="1"/>
        <v>1275000</v>
      </c>
      <c r="O13" s="61">
        <v>1.3</v>
      </c>
      <c r="P13" s="69">
        <f t="shared" si="2"/>
        <v>41437.5</v>
      </c>
      <c r="Q13" s="69">
        <f t="shared" si="3"/>
        <v>1657500</v>
      </c>
      <c r="R13" s="66" t="s">
        <v>287</v>
      </c>
    </row>
    <row r="14" spans="1:18" s="38" customFormat="1" ht="126" customHeight="1" x14ac:dyDescent="0.2">
      <c r="A14" s="83">
        <v>6</v>
      </c>
      <c r="B14" s="88" t="s">
        <v>52</v>
      </c>
      <c r="C14" s="84" t="s">
        <v>106</v>
      </c>
      <c r="D14" s="90"/>
      <c r="E14" s="91"/>
      <c r="F14" s="85"/>
      <c r="G14" s="83" t="s">
        <v>0</v>
      </c>
      <c r="H14" s="86">
        <v>10</v>
      </c>
      <c r="I14" s="48" t="s">
        <v>271</v>
      </c>
      <c r="J14" s="87">
        <v>3</v>
      </c>
      <c r="K14" s="59">
        <f t="shared" si="4"/>
        <v>337500</v>
      </c>
      <c r="L14" s="56">
        <f>12500*9.7</f>
        <v>121249.99999999999</v>
      </c>
      <c r="M14" s="56">
        <f t="shared" si="0"/>
        <v>458750</v>
      </c>
      <c r="N14" s="56">
        <f t="shared" si="1"/>
        <v>4587500</v>
      </c>
      <c r="O14" s="61">
        <v>1.3</v>
      </c>
      <c r="P14" s="69">
        <f t="shared" si="2"/>
        <v>596375</v>
      </c>
      <c r="Q14" s="69">
        <f t="shared" si="3"/>
        <v>5963750</v>
      </c>
      <c r="R14" s="66" t="s">
        <v>287</v>
      </c>
    </row>
    <row r="15" spans="1:18" s="38" customFormat="1" ht="83.25" customHeight="1" x14ac:dyDescent="0.2">
      <c r="A15" s="83">
        <v>7</v>
      </c>
      <c r="B15" s="53" t="s">
        <v>213</v>
      </c>
      <c r="C15" s="84" t="s">
        <v>8</v>
      </c>
      <c r="D15" s="90" t="s">
        <v>38</v>
      </c>
      <c r="E15" s="91"/>
      <c r="F15" s="85" t="s">
        <v>236</v>
      </c>
      <c r="G15" s="83" t="s">
        <v>0</v>
      </c>
      <c r="H15" s="86">
        <v>1</v>
      </c>
      <c r="I15" s="30" t="s">
        <v>238</v>
      </c>
      <c r="J15" s="87">
        <v>3.5</v>
      </c>
      <c r="K15" s="59">
        <f t="shared" si="4"/>
        <v>393750</v>
      </c>
      <c r="L15" s="56">
        <f>12500*955</f>
        <v>11937500</v>
      </c>
      <c r="M15" s="56">
        <f t="shared" si="0"/>
        <v>12331250</v>
      </c>
      <c r="N15" s="56">
        <f t="shared" si="1"/>
        <v>12331250</v>
      </c>
      <c r="O15" s="61">
        <v>1.5</v>
      </c>
      <c r="P15" s="69">
        <f t="shared" si="2"/>
        <v>18496875</v>
      </c>
      <c r="Q15" s="69">
        <f t="shared" si="3"/>
        <v>18496875</v>
      </c>
      <c r="R15" s="66" t="s">
        <v>287</v>
      </c>
    </row>
    <row r="16" spans="1:18" s="38" customFormat="1" ht="147.75" customHeight="1" x14ac:dyDescent="0.2">
      <c r="A16" s="83">
        <v>8</v>
      </c>
      <c r="B16" s="53" t="s">
        <v>39</v>
      </c>
      <c r="C16" s="84" t="s">
        <v>106</v>
      </c>
      <c r="D16" s="84" t="s">
        <v>41</v>
      </c>
      <c r="F16" s="85" t="s">
        <v>284</v>
      </c>
      <c r="G16" s="83" t="s">
        <v>0</v>
      </c>
      <c r="H16" s="86">
        <v>2</v>
      </c>
      <c r="I16" s="48" t="s">
        <v>272</v>
      </c>
      <c r="J16" s="87">
        <v>0.3</v>
      </c>
      <c r="K16" s="59">
        <f t="shared" si="4"/>
        <v>33750</v>
      </c>
      <c r="L16" s="56">
        <v>200000</v>
      </c>
      <c r="M16" s="56">
        <f t="shared" si="0"/>
        <v>233750</v>
      </c>
      <c r="N16" s="56">
        <f t="shared" si="1"/>
        <v>467500</v>
      </c>
      <c r="O16" s="61">
        <v>1.3</v>
      </c>
      <c r="P16" s="69">
        <f t="shared" si="2"/>
        <v>303875</v>
      </c>
      <c r="Q16" s="69">
        <f t="shared" si="3"/>
        <v>607750</v>
      </c>
      <c r="R16" s="66" t="s">
        <v>287</v>
      </c>
    </row>
    <row r="17" spans="1:18" s="38" customFormat="1" ht="141" customHeight="1" x14ac:dyDescent="0.2">
      <c r="A17" s="83">
        <v>9</v>
      </c>
      <c r="B17" s="92" t="s">
        <v>40</v>
      </c>
      <c r="C17" s="84" t="s">
        <v>106</v>
      </c>
      <c r="D17" s="84" t="s">
        <v>42</v>
      </c>
      <c r="E17" s="89"/>
      <c r="F17" s="85" t="s">
        <v>283</v>
      </c>
      <c r="G17" s="83" t="s">
        <v>0</v>
      </c>
      <c r="H17" s="86">
        <v>7</v>
      </c>
      <c r="I17" s="30" t="s">
        <v>239</v>
      </c>
      <c r="J17" s="87">
        <v>0.4</v>
      </c>
      <c r="K17" s="59">
        <f t="shared" si="4"/>
        <v>45000</v>
      </c>
      <c r="L17" s="56">
        <v>190000</v>
      </c>
      <c r="M17" s="56">
        <f t="shared" si="0"/>
        <v>235000</v>
      </c>
      <c r="N17" s="56">
        <f t="shared" si="1"/>
        <v>1645000</v>
      </c>
      <c r="O17" s="61">
        <v>1.3</v>
      </c>
      <c r="P17" s="69">
        <f t="shared" si="2"/>
        <v>305500</v>
      </c>
      <c r="Q17" s="69">
        <f t="shared" si="3"/>
        <v>2138500</v>
      </c>
      <c r="R17" s="66" t="s">
        <v>287</v>
      </c>
    </row>
    <row r="18" spans="1:18" s="99" customFormat="1" ht="18.399999999999999" customHeight="1" x14ac:dyDescent="0.2">
      <c r="A18" s="93">
        <v>10</v>
      </c>
      <c r="B18" s="94" t="s">
        <v>153</v>
      </c>
      <c r="C18" s="95" t="s">
        <v>154</v>
      </c>
      <c r="D18" s="95" t="s">
        <v>155</v>
      </c>
      <c r="E18" s="96"/>
      <c r="F18" s="97"/>
      <c r="G18" s="93" t="s">
        <v>0</v>
      </c>
      <c r="H18" s="98">
        <v>240</v>
      </c>
      <c r="I18" s="49"/>
      <c r="J18" s="87"/>
      <c r="K18" s="59">
        <f t="shared" si="4"/>
        <v>0</v>
      </c>
      <c r="L18" s="57"/>
      <c r="M18" s="56">
        <f t="shared" si="0"/>
        <v>0</v>
      </c>
      <c r="N18" s="56">
        <f t="shared" si="1"/>
        <v>0</v>
      </c>
      <c r="O18" s="61">
        <v>1.3</v>
      </c>
      <c r="P18" s="69">
        <f t="shared" si="2"/>
        <v>0</v>
      </c>
      <c r="Q18" s="69">
        <f t="shared" si="3"/>
        <v>0</v>
      </c>
      <c r="R18" s="66" t="s">
        <v>287</v>
      </c>
    </row>
    <row r="19" spans="1:18" s="99" customFormat="1" ht="19.5" customHeight="1" x14ac:dyDescent="0.2">
      <c r="A19" s="93">
        <v>11</v>
      </c>
      <c r="B19" s="94" t="s">
        <v>156</v>
      </c>
      <c r="C19" s="95" t="s">
        <v>154</v>
      </c>
      <c r="D19" s="95" t="s">
        <v>157</v>
      </c>
      <c r="E19" s="96"/>
      <c r="F19" s="97"/>
      <c r="G19" s="93" t="s">
        <v>0</v>
      </c>
      <c r="H19" s="98">
        <v>240</v>
      </c>
      <c r="I19" s="49"/>
      <c r="J19" s="87"/>
      <c r="K19" s="59">
        <f t="shared" si="4"/>
        <v>0</v>
      </c>
      <c r="L19" s="57"/>
      <c r="M19" s="56">
        <f t="shared" si="0"/>
        <v>0</v>
      </c>
      <c r="N19" s="56">
        <f t="shared" si="1"/>
        <v>0</v>
      </c>
      <c r="O19" s="61">
        <v>1.3</v>
      </c>
      <c r="P19" s="69">
        <f t="shared" si="2"/>
        <v>0</v>
      </c>
      <c r="Q19" s="69">
        <f t="shared" si="3"/>
        <v>0</v>
      </c>
      <c r="R19" s="66" t="s">
        <v>287</v>
      </c>
    </row>
    <row r="20" spans="1:18" s="99" customFormat="1" ht="18" customHeight="1" x14ac:dyDescent="0.2">
      <c r="A20" s="93">
        <v>12</v>
      </c>
      <c r="B20" s="94" t="s">
        <v>159</v>
      </c>
      <c r="C20" s="95" t="s">
        <v>154</v>
      </c>
      <c r="D20" s="95" t="s">
        <v>158</v>
      </c>
      <c r="E20" s="96"/>
      <c r="F20" s="97"/>
      <c r="G20" s="93" t="s">
        <v>0</v>
      </c>
      <c r="H20" s="98">
        <v>240</v>
      </c>
      <c r="I20" s="49"/>
      <c r="J20" s="87"/>
      <c r="K20" s="59">
        <f t="shared" si="4"/>
        <v>0</v>
      </c>
      <c r="L20" s="57"/>
      <c r="M20" s="56">
        <f t="shared" si="0"/>
        <v>0</v>
      </c>
      <c r="N20" s="56">
        <f t="shared" si="1"/>
        <v>0</v>
      </c>
      <c r="O20" s="61">
        <v>1.3</v>
      </c>
      <c r="P20" s="69">
        <f t="shared" si="2"/>
        <v>0</v>
      </c>
      <c r="Q20" s="69">
        <f t="shared" si="3"/>
        <v>0</v>
      </c>
      <c r="R20" s="66" t="s">
        <v>287</v>
      </c>
    </row>
    <row r="21" spans="1:18" s="99" customFormat="1" ht="18.399999999999999" customHeight="1" x14ac:dyDescent="0.2">
      <c r="A21" s="93">
        <v>13</v>
      </c>
      <c r="B21" s="94" t="s">
        <v>160</v>
      </c>
      <c r="C21" s="95" t="s">
        <v>154</v>
      </c>
      <c r="D21" s="95" t="s">
        <v>161</v>
      </c>
      <c r="E21" s="96"/>
      <c r="F21" s="97"/>
      <c r="G21" s="93" t="s">
        <v>0</v>
      </c>
      <c r="H21" s="98">
        <v>120</v>
      </c>
      <c r="I21" s="49"/>
      <c r="J21" s="87"/>
      <c r="K21" s="59">
        <f t="shared" si="4"/>
        <v>0</v>
      </c>
      <c r="L21" s="57"/>
      <c r="M21" s="56">
        <f t="shared" si="0"/>
        <v>0</v>
      </c>
      <c r="N21" s="56">
        <f t="shared" si="1"/>
        <v>0</v>
      </c>
      <c r="O21" s="61">
        <v>1.3</v>
      </c>
      <c r="P21" s="69">
        <f t="shared" si="2"/>
        <v>0</v>
      </c>
      <c r="Q21" s="69">
        <f t="shared" si="3"/>
        <v>0</v>
      </c>
      <c r="R21" s="66" t="s">
        <v>287</v>
      </c>
    </row>
    <row r="22" spans="1:18" s="99" customFormat="1" ht="18" customHeight="1" x14ac:dyDescent="0.2">
      <c r="A22" s="93">
        <v>14</v>
      </c>
      <c r="B22" s="94" t="s">
        <v>162</v>
      </c>
      <c r="C22" s="95" t="s">
        <v>154</v>
      </c>
      <c r="D22" s="95" t="s">
        <v>163</v>
      </c>
      <c r="E22" s="96"/>
      <c r="F22" s="97"/>
      <c r="G22" s="93" t="s">
        <v>0</v>
      </c>
      <c r="H22" s="98">
        <v>120</v>
      </c>
      <c r="I22" s="49"/>
      <c r="J22" s="87"/>
      <c r="K22" s="59">
        <f t="shared" si="4"/>
        <v>0</v>
      </c>
      <c r="L22" s="57"/>
      <c r="M22" s="56">
        <f t="shared" si="0"/>
        <v>0</v>
      </c>
      <c r="N22" s="56">
        <f t="shared" si="1"/>
        <v>0</v>
      </c>
      <c r="O22" s="61">
        <v>1.3</v>
      </c>
      <c r="P22" s="69">
        <f t="shared" si="2"/>
        <v>0</v>
      </c>
      <c r="Q22" s="69">
        <f t="shared" si="3"/>
        <v>0</v>
      </c>
      <c r="R22" s="66" t="s">
        <v>287</v>
      </c>
    </row>
    <row r="23" spans="1:18" s="99" customFormat="1" ht="21" customHeight="1" x14ac:dyDescent="0.2">
      <c r="A23" s="93">
        <v>15</v>
      </c>
      <c r="B23" s="94" t="s">
        <v>214</v>
      </c>
      <c r="C23" s="95" t="s">
        <v>180</v>
      </c>
      <c r="D23" s="95" t="s">
        <v>181</v>
      </c>
      <c r="E23" s="96"/>
      <c r="F23" s="97"/>
      <c r="G23" s="93" t="s">
        <v>0</v>
      </c>
      <c r="H23" s="98">
        <v>10</v>
      </c>
      <c r="I23" s="49"/>
      <c r="J23" s="87"/>
      <c r="K23" s="59">
        <f t="shared" si="4"/>
        <v>0</v>
      </c>
      <c r="L23" s="57"/>
      <c r="M23" s="56">
        <f t="shared" si="0"/>
        <v>0</v>
      </c>
      <c r="N23" s="56">
        <f t="shared" si="1"/>
        <v>0</v>
      </c>
      <c r="O23" s="61">
        <v>1.3</v>
      </c>
      <c r="P23" s="69">
        <f t="shared" si="2"/>
        <v>0</v>
      </c>
      <c r="Q23" s="69">
        <f t="shared" si="3"/>
        <v>0</v>
      </c>
      <c r="R23" s="66" t="s">
        <v>287</v>
      </c>
    </row>
    <row r="24" spans="1:18" s="38" customFormat="1" ht="126" x14ac:dyDescent="0.2">
      <c r="A24" s="83">
        <v>16</v>
      </c>
      <c r="B24" s="100" t="s">
        <v>215</v>
      </c>
      <c r="C24" s="83" t="s">
        <v>43</v>
      </c>
      <c r="D24" s="101" t="s">
        <v>44</v>
      </c>
      <c r="F24" s="102" t="s">
        <v>274</v>
      </c>
      <c r="G24" s="83" t="s">
        <v>7</v>
      </c>
      <c r="H24" s="86">
        <v>2</v>
      </c>
      <c r="I24" s="50" t="s">
        <v>275</v>
      </c>
      <c r="J24" s="87">
        <v>25</v>
      </c>
      <c r="K24" s="59">
        <f t="shared" si="4"/>
        <v>2812500</v>
      </c>
      <c r="L24" s="56">
        <f>12500*5130</f>
        <v>64125000</v>
      </c>
      <c r="M24" s="56">
        <f t="shared" si="0"/>
        <v>66937500</v>
      </c>
      <c r="N24" s="56">
        <f t="shared" si="1"/>
        <v>133875000</v>
      </c>
      <c r="O24" s="61">
        <v>1.55</v>
      </c>
      <c r="P24" s="69">
        <f t="shared" si="2"/>
        <v>103753125</v>
      </c>
      <c r="Q24" s="69">
        <f t="shared" si="3"/>
        <v>207506250</v>
      </c>
      <c r="R24" s="66" t="s">
        <v>287</v>
      </c>
    </row>
    <row r="25" spans="1:18" s="38" customFormat="1" ht="128.25" customHeight="1" x14ac:dyDescent="0.2">
      <c r="A25" s="83">
        <v>17</v>
      </c>
      <c r="B25" s="100" t="s">
        <v>222</v>
      </c>
      <c r="C25" s="83" t="s">
        <v>43</v>
      </c>
      <c r="D25" s="83" t="s">
        <v>45</v>
      </c>
      <c r="E25" s="27"/>
      <c r="F25" s="103" t="s">
        <v>276</v>
      </c>
      <c r="G25" s="83" t="s">
        <v>7</v>
      </c>
      <c r="H25" s="86">
        <v>5</v>
      </c>
      <c r="I25" s="104" t="s">
        <v>278</v>
      </c>
      <c r="J25" s="87">
        <v>6</v>
      </c>
      <c r="K25" s="59">
        <f t="shared" si="4"/>
        <v>675000</v>
      </c>
      <c r="L25" s="56">
        <f>12500*1300</f>
        <v>16250000</v>
      </c>
      <c r="M25" s="56">
        <f t="shared" si="0"/>
        <v>16925000</v>
      </c>
      <c r="N25" s="56">
        <f t="shared" si="1"/>
        <v>84625000</v>
      </c>
      <c r="O25" s="61">
        <v>1.6</v>
      </c>
      <c r="P25" s="69">
        <f t="shared" si="2"/>
        <v>27080000</v>
      </c>
      <c r="Q25" s="69">
        <f t="shared" si="3"/>
        <v>135400000</v>
      </c>
      <c r="R25" s="66" t="s">
        <v>288</v>
      </c>
    </row>
    <row r="26" spans="1:18" s="38" customFormat="1" ht="135.75" customHeight="1" x14ac:dyDescent="0.2">
      <c r="A26" s="83">
        <v>18</v>
      </c>
      <c r="B26" s="100" t="s">
        <v>223</v>
      </c>
      <c r="C26" s="83" t="s">
        <v>43</v>
      </c>
      <c r="D26" s="83" t="s">
        <v>45</v>
      </c>
      <c r="E26" s="105"/>
      <c r="F26" s="103" t="s">
        <v>277</v>
      </c>
      <c r="G26" s="83" t="s">
        <v>7</v>
      </c>
      <c r="H26" s="86">
        <v>5</v>
      </c>
      <c r="I26" s="104" t="s">
        <v>279</v>
      </c>
      <c r="J26" s="87">
        <v>6</v>
      </c>
      <c r="K26" s="59">
        <f t="shared" si="4"/>
        <v>675000</v>
      </c>
      <c r="L26" s="56">
        <f>12500*625</f>
        <v>7812500</v>
      </c>
      <c r="M26" s="56">
        <f t="shared" si="0"/>
        <v>8487500</v>
      </c>
      <c r="N26" s="56">
        <f t="shared" si="1"/>
        <v>42437500</v>
      </c>
      <c r="O26" s="61">
        <v>1.6</v>
      </c>
      <c r="P26" s="69">
        <f t="shared" si="2"/>
        <v>13580000</v>
      </c>
      <c r="Q26" s="69">
        <f t="shared" si="3"/>
        <v>67900000</v>
      </c>
      <c r="R26" s="66" t="s">
        <v>288</v>
      </c>
    </row>
    <row r="27" spans="1:18" s="38" customFormat="1" ht="111.75" customHeight="1" x14ac:dyDescent="0.2">
      <c r="A27" s="83">
        <v>19</v>
      </c>
      <c r="B27" s="92" t="s">
        <v>228</v>
      </c>
      <c r="C27" s="83" t="s">
        <v>43</v>
      </c>
      <c r="D27" s="83" t="s">
        <v>46</v>
      </c>
      <c r="E27" s="27"/>
      <c r="F27" s="85" t="s">
        <v>282</v>
      </c>
      <c r="G27" s="83" t="s">
        <v>7</v>
      </c>
      <c r="H27" s="86">
        <v>5</v>
      </c>
      <c r="I27" s="33" t="s">
        <v>256</v>
      </c>
      <c r="J27" s="87">
        <v>12</v>
      </c>
      <c r="K27" s="59">
        <f t="shared" si="4"/>
        <v>1350000</v>
      </c>
      <c r="L27" s="56">
        <f>12500*349</f>
        <v>4362500</v>
      </c>
      <c r="M27" s="56">
        <f t="shared" si="0"/>
        <v>5712500</v>
      </c>
      <c r="N27" s="56">
        <f t="shared" si="1"/>
        <v>28562500</v>
      </c>
      <c r="O27" s="61">
        <v>1.5</v>
      </c>
      <c r="P27" s="69">
        <f t="shared" si="2"/>
        <v>8568750</v>
      </c>
      <c r="Q27" s="69">
        <f t="shared" si="3"/>
        <v>42843750</v>
      </c>
      <c r="R27" s="66" t="s">
        <v>287</v>
      </c>
    </row>
    <row r="28" spans="1:18" s="38" customFormat="1" ht="118.5" customHeight="1" x14ac:dyDescent="0.2">
      <c r="A28" s="83">
        <v>20</v>
      </c>
      <c r="B28" s="92" t="s">
        <v>166</v>
      </c>
      <c r="C28" s="83" t="s">
        <v>167</v>
      </c>
      <c r="D28" s="101" t="s">
        <v>106</v>
      </c>
      <c r="F28" s="102" t="s">
        <v>281</v>
      </c>
      <c r="G28" s="83" t="s">
        <v>7</v>
      </c>
      <c r="H28" s="86">
        <v>1</v>
      </c>
      <c r="I28" s="51" t="s">
        <v>280</v>
      </c>
      <c r="J28" s="87">
        <v>12</v>
      </c>
      <c r="K28" s="59">
        <f t="shared" si="4"/>
        <v>1350000</v>
      </c>
      <c r="L28" s="56">
        <f>12500*128</f>
        <v>1600000</v>
      </c>
      <c r="M28" s="56">
        <f t="shared" si="0"/>
        <v>2950000</v>
      </c>
      <c r="N28" s="56">
        <f t="shared" si="1"/>
        <v>2950000</v>
      </c>
      <c r="O28" s="61">
        <v>1.5</v>
      </c>
      <c r="P28" s="69">
        <f t="shared" si="2"/>
        <v>4425000</v>
      </c>
      <c r="Q28" s="69">
        <f t="shared" si="3"/>
        <v>4425000</v>
      </c>
      <c r="R28" s="66" t="s">
        <v>287</v>
      </c>
    </row>
    <row r="29" spans="1:18" s="38" customFormat="1" ht="189" x14ac:dyDescent="0.2">
      <c r="A29" s="83">
        <v>21</v>
      </c>
      <c r="B29" s="92" t="s">
        <v>169</v>
      </c>
      <c r="C29" s="83" t="s">
        <v>43</v>
      </c>
      <c r="D29" s="83" t="s">
        <v>168</v>
      </c>
      <c r="E29" s="27"/>
      <c r="F29" s="85" t="s">
        <v>285</v>
      </c>
      <c r="G29" s="83" t="s">
        <v>7</v>
      </c>
      <c r="H29" s="86">
        <v>1</v>
      </c>
      <c r="I29" s="47" t="s">
        <v>255</v>
      </c>
      <c r="J29" s="87">
        <v>6</v>
      </c>
      <c r="K29" s="59">
        <f t="shared" si="4"/>
        <v>675000</v>
      </c>
      <c r="L29" s="56">
        <f>12500*875</f>
        <v>10937500</v>
      </c>
      <c r="M29" s="56">
        <f t="shared" si="0"/>
        <v>11612500</v>
      </c>
      <c r="N29" s="56">
        <f t="shared" si="1"/>
        <v>11612500</v>
      </c>
      <c r="O29" s="61">
        <v>2</v>
      </c>
      <c r="P29" s="69">
        <f t="shared" si="2"/>
        <v>23225000</v>
      </c>
      <c r="Q29" s="69">
        <f t="shared" si="3"/>
        <v>23225000</v>
      </c>
      <c r="R29" s="66" t="s">
        <v>287</v>
      </c>
    </row>
    <row r="30" spans="1:18" s="38" customFormat="1" ht="105" customHeight="1" x14ac:dyDescent="0.2">
      <c r="A30" s="83">
        <v>22</v>
      </c>
      <c r="B30" s="92" t="s">
        <v>172</v>
      </c>
      <c r="C30" s="83" t="s">
        <v>170</v>
      </c>
      <c r="D30" s="83" t="s">
        <v>171</v>
      </c>
      <c r="E30" s="27"/>
      <c r="F30" s="85" t="s">
        <v>240</v>
      </c>
      <c r="G30" s="83" t="s">
        <v>0</v>
      </c>
      <c r="H30" s="86">
        <v>1</v>
      </c>
      <c r="I30" s="48" t="s">
        <v>241</v>
      </c>
      <c r="J30" s="87">
        <v>0.1</v>
      </c>
      <c r="K30" s="59">
        <f t="shared" si="4"/>
        <v>11250</v>
      </c>
      <c r="L30" s="56">
        <f>12500*60</f>
        <v>750000</v>
      </c>
      <c r="M30" s="56">
        <f t="shared" si="0"/>
        <v>761250</v>
      </c>
      <c r="N30" s="56">
        <f t="shared" si="1"/>
        <v>761250</v>
      </c>
      <c r="O30" s="61">
        <v>2</v>
      </c>
      <c r="P30" s="69">
        <f t="shared" si="2"/>
        <v>1522500</v>
      </c>
      <c r="Q30" s="69">
        <f t="shared" si="3"/>
        <v>1522500</v>
      </c>
      <c r="R30" s="66" t="s">
        <v>287</v>
      </c>
    </row>
    <row r="31" spans="1:18" s="38" customFormat="1" ht="129.75" customHeight="1" x14ac:dyDescent="0.2">
      <c r="A31" s="83">
        <v>23</v>
      </c>
      <c r="B31" s="106" t="s">
        <v>216</v>
      </c>
      <c r="C31" s="84" t="s">
        <v>106</v>
      </c>
      <c r="D31" s="107" t="s">
        <v>108</v>
      </c>
      <c r="E31" s="108"/>
      <c r="F31" s="109" t="s">
        <v>257</v>
      </c>
      <c r="G31" s="84" t="s">
        <v>0</v>
      </c>
      <c r="H31" s="86">
        <v>142</v>
      </c>
      <c r="I31" s="30" t="s">
        <v>267</v>
      </c>
      <c r="J31" s="87">
        <v>0.05</v>
      </c>
      <c r="K31" s="59">
        <f t="shared" si="4"/>
        <v>5625</v>
      </c>
      <c r="L31" s="56">
        <f>12500*4</f>
        <v>50000</v>
      </c>
      <c r="M31" s="56">
        <f t="shared" si="0"/>
        <v>55625</v>
      </c>
      <c r="N31" s="56">
        <f t="shared" si="1"/>
        <v>7898750</v>
      </c>
      <c r="O31" s="61">
        <v>1.7</v>
      </c>
      <c r="P31" s="69">
        <f t="shared" si="2"/>
        <v>94562.5</v>
      </c>
      <c r="Q31" s="69">
        <f t="shared" si="3"/>
        <v>13427875</v>
      </c>
      <c r="R31" s="66" t="s">
        <v>287</v>
      </c>
    </row>
    <row r="32" spans="1:18" s="38" customFormat="1" ht="128.25" customHeight="1" x14ac:dyDescent="0.2">
      <c r="A32" s="83">
        <v>24</v>
      </c>
      <c r="B32" s="106" t="s">
        <v>217</v>
      </c>
      <c r="C32" s="84" t="s">
        <v>106</v>
      </c>
      <c r="D32" s="107" t="s">
        <v>109</v>
      </c>
      <c r="E32" s="27"/>
      <c r="F32" s="110" t="s">
        <v>257</v>
      </c>
      <c r="G32" s="84" t="s">
        <v>0</v>
      </c>
      <c r="H32" s="86">
        <v>272</v>
      </c>
      <c r="I32" s="30" t="s">
        <v>267</v>
      </c>
      <c r="J32" s="87">
        <v>0.05</v>
      </c>
      <c r="K32" s="59">
        <f t="shared" si="4"/>
        <v>5625</v>
      </c>
      <c r="L32" s="56">
        <f>12500*4</f>
        <v>50000</v>
      </c>
      <c r="M32" s="56">
        <f t="shared" si="0"/>
        <v>55625</v>
      </c>
      <c r="N32" s="56">
        <f t="shared" si="1"/>
        <v>15130000</v>
      </c>
      <c r="O32" s="61">
        <v>1.7</v>
      </c>
      <c r="P32" s="69">
        <f t="shared" si="2"/>
        <v>94562.5</v>
      </c>
      <c r="Q32" s="69">
        <f t="shared" si="3"/>
        <v>25721000</v>
      </c>
      <c r="R32" s="66" t="s">
        <v>287</v>
      </c>
    </row>
    <row r="33" spans="1:18" s="99" customFormat="1" ht="21" x14ac:dyDescent="0.2">
      <c r="A33" s="93">
        <v>25</v>
      </c>
      <c r="B33" s="111" t="s">
        <v>48</v>
      </c>
      <c r="C33" s="95" t="s">
        <v>47</v>
      </c>
      <c r="D33" s="95" t="s">
        <v>177</v>
      </c>
      <c r="E33" s="96"/>
      <c r="F33" s="97"/>
      <c r="G33" s="93" t="s">
        <v>0</v>
      </c>
      <c r="H33" s="98">
        <v>268</v>
      </c>
      <c r="I33" s="49" t="s">
        <v>252</v>
      </c>
      <c r="J33" s="87"/>
      <c r="K33" s="59">
        <f t="shared" si="4"/>
        <v>0</v>
      </c>
      <c r="L33" s="56">
        <v>0</v>
      </c>
      <c r="M33" s="56">
        <f t="shared" si="0"/>
        <v>0</v>
      </c>
      <c r="N33" s="56">
        <f t="shared" si="1"/>
        <v>0</v>
      </c>
      <c r="O33" s="61">
        <v>1.3</v>
      </c>
      <c r="P33" s="69">
        <f t="shared" si="2"/>
        <v>0</v>
      </c>
      <c r="Q33" s="69">
        <f t="shared" si="3"/>
        <v>0</v>
      </c>
      <c r="R33" s="66" t="s">
        <v>287</v>
      </c>
    </row>
    <row r="34" spans="1:18" s="99" customFormat="1" ht="37.5" customHeight="1" x14ac:dyDescent="0.2">
      <c r="A34" s="93">
        <v>26</v>
      </c>
      <c r="B34" s="111" t="s">
        <v>49</v>
      </c>
      <c r="C34" s="95" t="s">
        <v>47</v>
      </c>
      <c r="D34" s="95" t="s">
        <v>178</v>
      </c>
      <c r="E34" s="96"/>
      <c r="F34" s="97"/>
      <c r="G34" s="93" t="s">
        <v>0</v>
      </c>
      <c r="H34" s="98">
        <v>155</v>
      </c>
      <c r="I34" s="49" t="s">
        <v>252</v>
      </c>
      <c r="J34" s="87"/>
      <c r="K34" s="59">
        <f t="shared" si="4"/>
        <v>0</v>
      </c>
      <c r="L34" s="56">
        <v>0</v>
      </c>
      <c r="M34" s="56">
        <f t="shared" si="0"/>
        <v>0</v>
      </c>
      <c r="N34" s="56">
        <f t="shared" si="1"/>
        <v>0</v>
      </c>
      <c r="O34" s="61">
        <v>1.3</v>
      </c>
      <c r="P34" s="69">
        <f t="shared" si="2"/>
        <v>0</v>
      </c>
      <c r="Q34" s="69">
        <f t="shared" si="3"/>
        <v>0</v>
      </c>
      <c r="R34" s="66" t="s">
        <v>287</v>
      </c>
    </row>
    <row r="35" spans="1:18" s="38" customFormat="1" ht="102" x14ac:dyDescent="0.2">
      <c r="A35" s="83">
        <v>27</v>
      </c>
      <c r="B35" s="92" t="s">
        <v>179</v>
      </c>
      <c r="C35" s="84" t="s">
        <v>6</v>
      </c>
      <c r="D35" s="84">
        <v>1478140000</v>
      </c>
      <c r="E35" s="89"/>
      <c r="F35" s="85" t="s">
        <v>248</v>
      </c>
      <c r="G35" s="83" t="s">
        <v>0</v>
      </c>
      <c r="H35" s="86">
        <v>1</v>
      </c>
      <c r="I35" s="47" t="s">
        <v>251</v>
      </c>
      <c r="J35" s="87">
        <v>2</v>
      </c>
      <c r="K35" s="59">
        <f t="shared" si="4"/>
        <v>225000</v>
      </c>
      <c r="L35" s="56">
        <f>12500*318</f>
        <v>3975000</v>
      </c>
      <c r="M35" s="56">
        <f t="shared" si="0"/>
        <v>4200000</v>
      </c>
      <c r="N35" s="56">
        <f t="shared" si="1"/>
        <v>4200000</v>
      </c>
      <c r="O35" s="61">
        <v>1.5</v>
      </c>
      <c r="P35" s="69">
        <f t="shared" si="2"/>
        <v>6300000</v>
      </c>
      <c r="Q35" s="69">
        <f t="shared" si="3"/>
        <v>6300000</v>
      </c>
      <c r="R35" s="66" t="s">
        <v>287</v>
      </c>
    </row>
    <row r="36" spans="1:18" s="38" customFormat="1" ht="95.25" customHeight="1" x14ac:dyDescent="0.2">
      <c r="A36" s="83">
        <v>28</v>
      </c>
      <c r="B36" s="92" t="s">
        <v>197</v>
      </c>
      <c r="C36" s="84" t="s">
        <v>6</v>
      </c>
      <c r="D36" s="84">
        <v>1478120000</v>
      </c>
      <c r="E36" s="89"/>
      <c r="F36" s="85" t="s">
        <v>249</v>
      </c>
      <c r="G36" s="83" t="s">
        <v>0</v>
      </c>
      <c r="H36" s="86">
        <v>8</v>
      </c>
      <c r="I36" s="47" t="s">
        <v>250</v>
      </c>
      <c r="J36" s="87">
        <v>1</v>
      </c>
      <c r="K36" s="59">
        <f t="shared" si="4"/>
        <v>112500</v>
      </c>
      <c r="L36" s="56">
        <f>12500*211</f>
        <v>2637500</v>
      </c>
      <c r="M36" s="56">
        <f t="shared" si="0"/>
        <v>2750000</v>
      </c>
      <c r="N36" s="56">
        <f t="shared" si="1"/>
        <v>22000000</v>
      </c>
      <c r="O36" s="61">
        <v>1.5</v>
      </c>
      <c r="P36" s="69">
        <f t="shared" si="2"/>
        <v>4125000</v>
      </c>
      <c r="Q36" s="69">
        <f t="shared" si="3"/>
        <v>33000000</v>
      </c>
      <c r="R36" s="66" t="s">
        <v>287</v>
      </c>
    </row>
    <row r="37" spans="1:18" s="38" customFormat="1" ht="123" customHeight="1" x14ac:dyDescent="0.2">
      <c r="A37" s="83">
        <v>29</v>
      </c>
      <c r="B37" s="92" t="s">
        <v>50</v>
      </c>
      <c r="C37" s="84" t="s">
        <v>6</v>
      </c>
      <c r="D37" s="84">
        <v>7760054117</v>
      </c>
      <c r="E37" s="89"/>
      <c r="F37" s="85" t="s">
        <v>246</v>
      </c>
      <c r="G37" s="83" t="s">
        <v>0</v>
      </c>
      <c r="H37" s="86">
        <v>17</v>
      </c>
      <c r="I37" s="47" t="s">
        <v>247</v>
      </c>
      <c r="J37" s="87">
        <v>0.2</v>
      </c>
      <c r="K37" s="59">
        <f t="shared" si="4"/>
        <v>22500</v>
      </c>
      <c r="L37" s="56">
        <f>12500*328</f>
        <v>4100000</v>
      </c>
      <c r="M37" s="56">
        <f t="shared" si="0"/>
        <v>4122500</v>
      </c>
      <c r="N37" s="56">
        <f t="shared" si="1"/>
        <v>70082500</v>
      </c>
      <c r="O37" s="61">
        <v>1.5</v>
      </c>
      <c r="P37" s="69">
        <f t="shared" si="2"/>
        <v>6183750</v>
      </c>
      <c r="Q37" s="69">
        <f t="shared" si="3"/>
        <v>105123750</v>
      </c>
      <c r="R37" s="66" t="s">
        <v>287</v>
      </c>
    </row>
    <row r="38" spans="1:18" s="38" customFormat="1" ht="100.5" customHeight="1" x14ac:dyDescent="0.2">
      <c r="A38" s="83">
        <v>30</v>
      </c>
      <c r="B38" s="92" t="s">
        <v>149</v>
      </c>
      <c r="C38" s="84" t="s">
        <v>150</v>
      </c>
      <c r="D38" s="107" t="s">
        <v>151</v>
      </c>
      <c r="E38" s="112"/>
      <c r="F38" s="85" t="s">
        <v>243</v>
      </c>
      <c r="G38" s="83" t="s">
        <v>0</v>
      </c>
      <c r="H38" s="86">
        <v>20</v>
      </c>
      <c r="I38" s="52" t="s">
        <v>245</v>
      </c>
      <c r="J38" s="87">
        <v>1.2</v>
      </c>
      <c r="K38" s="59">
        <f t="shared" si="4"/>
        <v>135000</v>
      </c>
      <c r="L38" s="56">
        <f>12500*524</f>
        <v>6550000</v>
      </c>
      <c r="M38" s="56">
        <f t="shared" si="0"/>
        <v>6685000</v>
      </c>
      <c r="N38" s="56">
        <f t="shared" si="1"/>
        <v>133700000</v>
      </c>
      <c r="O38" s="61">
        <v>1.5</v>
      </c>
      <c r="P38" s="69">
        <f t="shared" si="2"/>
        <v>10027500</v>
      </c>
      <c r="Q38" s="69">
        <f t="shared" si="3"/>
        <v>200550000</v>
      </c>
      <c r="R38" s="66" t="s">
        <v>287</v>
      </c>
    </row>
    <row r="39" spans="1:18" s="38" customFormat="1" ht="89.25" x14ac:dyDescent="0.2">
      <c r="A39" s="83">
        <v>31</v>
      </c>
      <c r="B39" s="92" t="s">
        <v>152</v>
      </c>
      <c r="C39" s="84" t="s">
        <v>150</v>
      </c>
      <c r="D39" s="83">
        <v>2682500000</v>
      </c>
      <c r="F39" s="85" t="s">
        <v>242</v>
      </c>
      <c r="G39" s="83" t="s">
        <v>0</v>
      </c>
      <c r="H39" s="86">
        <v>40</v>
      </c>
      <c r="I39" s="47" t="s">
        <v>253</v>
      </c>
      <c r="J39" s="87">
        <v>0.02</v>
      </c>
      <c r="K39" s="59">
        <f t="shared" si="4"/>
        <v>2250</v>
      </c>
      <c r="L39" s="56">
        <f>12500*134</f>
        <v>1675000</v>
      </c>
      <c r="M39" s="56">
        <f t="shared" si="0"/>
        <v>1677250</v>
      </c>
      <c r="N39" s="56">
        <f t="shared" si="1"/>
        <v>67090000</v>
      </c>
      <c r="O39" s="61">
        <v>1.5</v>
      </c>
      <c r="P39" s="69">
        <f t="shared" si="2"/>
        <v>2515875</v>
      </c>
      <c r="Q39" s="69">
        <f t="shared" si="3"/>
        <v>100635000</v>
      </c>
      <c r="R39" s="66" t="s">
        <v>287</v>
      </c>
    </row>
    <row r="40" spans="1:18" s="38" customFormat="1" ht="74.25" customHeight="1" x14ac:dyDescent="0.2">
      <c r="A40" s="83">
        <v>32</v>
      </c>
      <c r="B40" s="92" t="s">
        <v>221</v>
      </c>
      <c r="C40" s="84" t="s">
        <v>150</v>
      </c>
      <c r="D40" s="83">
        <v>2602200000</v>
      </c>
      <c r="E40" s="105"/>
      <c r="F40" s="85" t="s">
        <v>244</v>
      </c>
      <c r="G40" s="83" t="s">
        <v>7</v>
      </c>
      <c r="H40" s="86">
        <v>2</v>
      </c>
      <c r="I40" s="47" t="s">
        <v>254</v>
      </c>
      <c r="J40" s="87">
        <v>2</v>
      </c>
      <c r="K40" s="59">
        <f t="shared" si="4"/>
        <v>225000</v>
      </c>
      <c r="L40" s="56">
        <f>12500*467</f>
        <v>5837500</v>
      </c>
      <c r="M40" s="56">
        <f t="shared" si="0"/>
        <v>6062500</v>
      </c>
      <c r="N40" s="56">
        <f t="shared" si="1"/>
        <v>12125000</v>
      </c>
      <c r="O40" s="61">
        <v>1.5</v>
      </c>
      <c r="P40" s="69">
        <f t="shared" si="2"/>
        <v>9093750</v>
      </c>
      <c r="Q40" s="69">
        <f t="shared" si="3"/>
        <v>18187500</v>
      </c>
      <c r="R40" s="66" t="s">
        <v>287</v>
      </c>
    </row>
    <row r="41" spans="1:18" s="99" customFormat="1" ht="21.4" customHeight="1" x14ac:dyDescent="0.2">
      <c r="A41" s="93">
        <v>33</v>
      </c>
      <c r="B41" s="94" t="s">
        <v>164</v>
      </c>
      <c r="C41" s="95" t="s">
        <v>53</v>
      </c>
      <c r="D41" s="95" t="s">
        <v>165</v>
      </c>
      <c r="E41" s="96"/>
      <c r="F41" s="97"/>
      <c r="G41" s="93" t="s">
        <v>7</v>
      </c>
      <c r="H41" s="98">
        <v>2</v>
      </c>
      <c r="I41" s="49"/>
      <c r="J41" s="87"/>
      <c r="K41" s="59">
        <f t="shared" si="4"/>
        <v>0</v>
      </c>
      <c r="L41" s="57"/>
      <c r="M41" s="56">
        <f t="shared" si="0"/>
        <v>0</v>
      </c>
      <c r="N41" s="56">
        <f t="shared" si="1"/>
        <v>0</v>
      </c>
      <c r="O41" s="61">
        <v>1.5</v>
      </c>
      <c r="P41" s="69">
        <f t="shared" si="2"/>
        <v>0</v>
      </c>
      <c r="Q41" s="69">
        <f t="shared" si="3"/>
        <v>0</v>
      </c>
      <c r="R41" s="67"/>
    </row>
    <row r="42" spans="1:18" s="99" customFormat="1" ht="21.4" customHeight="1" x14ac:dyDescent="0.2">
      <c r="A42" s="93">
        <v>34</v>
      </c>
      <c r="B42" s="94" t="s">
        <v>82</v>
      </c>
      <c r="C42" s="95" t="s">
        <v>83</v>
      </c>
      <c r="D42" s="95" t="s">
        <v>174</v>
      </c>
      <c r="E42" s="96"/>
      <c r="F42" s="97"/>
      <c r="G42" s="93" t="s">
        <v>7</v>
      </c>
      <c r="H42" s="98">
        <v>2</v>
      </c>
      <c r="I42" s="49"/>
      <c r="J42" s="87"/>
      <c r="K42" s="59">
        <f t="shared" si="4"/>
        <v>0</v>
      </c>
      <c r="L42" s="57"/>
      <c r="M42" s="56">
        <f t="shared" si="0"/>
        <v>0</v>
      </c>
      <c r="N42" s="57"/>
      <c r="O42" s="61">
        <v>1.5</v>
      </c>
      <c r="P42" s="69">
        <f t="shared" si="2"/>
        <v>0</v>
      </c>
      <c r="Q42" s="69">
        <f t="shared" si="3"/>
        <v>0</v>
      </c>
      <c r="R42" s="67"/>
    </row>
    <row r="43" spans="1:18" s="38" customFormat="1" ht="15.4" customHeight="1" x14ac:dyDescent="0.2">
      <c r="A43" s="71"/>
      <c r="B43" s="71"/>
      <c r="C43" s="71"/>
      <c r="D43" s="71"/>
      <c r="E43" s="71"/>
      <c r="F43" s="113"/>
      <c r="G43" s="71"/>
      <c r="H43" s="71"/>
      <c r="I43" s="30"/>
      <c r="J43" s="87"/>
      <c r="K43" s="59"/>
      <c r="L43" s="56"/>
      <c r="M43" s="56"/>
      <c r="N43" s="56"/>
      <c r="O43" s="61"/>
      <c r="P43" s="69"/>
      <c r="Q43" s="69">
        <f t="shared" si="3"/>
        <v>0</v>
      </c>
      <c r="R43" s="65"/>
    </row>
    <row r="44" spans="1:18" s="38" customFormat="1" ht="43.5" customHeight="1" x14ac:dyDescent="0.2">
      <c r="A44" s="72"/>
      <c r="B44" s="72" t="s">
        <v>292</v>
      </c>
      <c r="C44" s="114"/>
      <c r="D44" s="72"/>
      <c r="E44" s="72"/>
      <c r="F44" s="115"/>
      <c r="G44" s="72"/>
      <c r="H44" s="72"/>
      <c r="I44" s="62"/>
      <c r="J44" s="116"/>
      <c r="K44" s="63"/>
      <c r="L44" s="63"/>
      <c r="M44" s="63"/>
      <c r="N44" s="73">
        <f>SUM(N9:N43)</f>
        <v>683337000</v>
      </c>
      <c r="O44" s="62"/>
      <c r="P44" s="74"/>
      <c r="Q44" s="75">
        <f>SUM(Q9:Q43)</f>
        <v>1048406975</v>
      </c>
      <c r="R44" s="76"/>
    </row>
    <row r="45" spans="1:18" s="38" customFormat="1" x14ac:dyDescent="0.2">
      <c r="A45" s="117"/>
      <c r="B45" s="117"/>
      <c r="C45" s="118"/>
      <c r="D45" s="117"/>
      <c r="E45" s="117"/>
      <c r="F45" s="118"/>
      <c r="G45" s="117"/>
      <c r="H45" s="117"/>
      <c r="I45" s="44"/>
      <c r="J45" s="119"/>
      <c r="K45" s="58"/>
      <c r="L45" s="55"/>
      <c r="M45" s="55"/>
      <c r="N45" s="55"/>
      <c r="O45" s="60"/>
      <c r="P45" s="68"/>
      <c r="Q45" s="68"/>
      <c r="R45" s="64"/>
    </row>
    <row r="46" spans="1:18" s="38" customFormat="1" x14ac:dyDescent="0.2">
      <c r="A46" s="117"/>
      <c r="B46" s="117"/>
      <c r="C46" s="118"/>
      <c r="D46" s="117"/>
      <c r="E46" s="117"/>
      <c r="F46" s="118"/>
      <c r="G46" s="117"/>
      <c r="H46" s="117"/>
      <c r="I46" s="44"/>
      <c r="J46" s="119"/>
      <c r="K46" s="58"/>
      <c r="L46" s="55"/>
      <c r="M46" s="55"/>
      <c r="N46" s="55"/>
      <c r="O46" s="60"/>
      <c r="P46" s="68"/>
      <c r="Q46" s="68"/>
      <c r="R46" s="64"/>
    </row>
    <row r="47" spans="1:18" x14ac:dyDescent="0.2">
      <c r="Q47" s="70">
        <f>Q44-N44</f>
        <v>365069975</v>
      </c>
    </row>
    <row r="56" spans="4:5" ht="13.5" thickBot="1" x14ac:dyDescent="0.25">
      <c r="D56" s="23"/>
      <c r="E56" s="32"/>
    </row>
  </sheetData>
  <mergeCells count="12">
    <mergeCell ref="D1:H1"/>
    <mergeCell ref="A2:H2"/>
    <mergeCell ref="A7:A8"/>
    <mergeCell ref="B7:B8"/>
    <mergeCell ref="C7:C8"/>
    <mergeCell ref="D7:D8"/>
    <mergeCell ref="G7:G8"/>
    <mergeCell ref="P7:P8"/>
    <mergeCell ref="Q7:Q8"/>
    <mergeCell ref="R7:R8"/>
    <mergeCell ref="F7:F8"/>
    <mergeCell ref="H7:H8"/>
  </mergeCells>
  <phoneticPr fontId="3"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R45"/>
  <sheetViews>
    <sheetView tabSelected="1" topLeftCell="A5" zoomScale="55" zoomScaleNormal="55" workbookViewId="0">
      <selection activeCell="B6" sqref="B6"/>
    </sheetView>
  </sheetViews>
  <sheetFormatPr defaultRowHeight="12.75" x14ac:dyDescent="0.2"/>
  <cols>
    <col min="1" max="1" width="4.28515625" customWidth="1"/>
    <col min="2" max="2" width="49.140625" customWidth="1"/>
    <col min="3" max="3" width="20.42578125" style="34" customWidth="1"/>
    <col min="4" max="4" width="24.28515625" style="34" customWidth="1"/>
    <col min="5" max="5" width="33.140625" style="26" customWidth="1"/>
    <col min="6" max="6" width="50" style="34" customWidth="1"/>
    <col min="7" max="7" width="9.85546875" customWidth="1"/>
    <col min="8" max="8" width="10.5703125" customWidth="1"/>
    <col min="9" max="9" width="24.140625" style="44" hidden="1" customWidth="1"/>
    <col min="10" max="10" width="13.7109375" style="54" hidden="1" customWidth="1"/>
    <col min="11" max="11" width="15.42578125" style="58" hidden="1" customWidth="1"/>
    <col min="12" max="13" width="16.5703125" style="55" hidden="1" customWidth="1"/>
    <col min="14" max="14" width="16.85546875" style="55" hidden="1" customWidth="1"/>
    <col min="15" max="15" width="12" style="60" hidden="1" customWidth="1"/>
    <col min="16" max="16" width="21.140625" style="68" customWidth="1"/>
    <col min="17" max="17" width="20.5703125" style="68" customWidth="1"/>
    <col min="18" max="18" width="18.140625" style="64" customWidth="1"/>
  </cols>
  <sheetData>
    <row r="1" spans="1:18" ht="84.4" customHeight="1" x14ac:dyDescent="0.2">
      <c r="A1" s="3"/>
      <c r="B1" s="3"/>
      <c r="C1" s="5"/>
      <c r="D1" s="182"/>
      <c r="E1" s="182"/>
      <c r="F1" s="182"/>
      <c r="G1" s="182"/>
      <c r="H1" s="182"/>
    </row>
    <row r="2" spans="1:18" ht="15" x14ac:dyDescent="0.2">
      <c r="A2" s="183"/>
      <c r="B2" s="183"/>
      <c r="C2" s="183"/>
      <c r="D2" s="183"/>
      <c r="E2" s="183"/>
      <c r="F2" s="183"/>
      <c r="G2" s="183"/>
      <c r="H2" s="183"/>
      <c r="I2" s="45"/>
    </row>
    <row r="3" spans="1:18" x14ac:dyDescent="0.2">
      <c r="A3" s="3"/>
      <c r="B3" s="3"/>
      <c r="C3" s="5"/>
      <c r="D3" s="5"/>
      <c r="E3" s="7"/>
      <c r="F3" s="5"/>
      <c r="G3" s="3"/>
      <c r="H3" s="3"/>
      <c r="I3" s="46"/>
    </row>
    <row r="4" spans="1:18" x14ac:dyDescent="0.2">
      <c r="A4" s="43"/>
      <c r="B4" s="3"/>
      <c r="C4" s="5"/>
      <c r="D4" s="5"/>
      <c r="E4" s="7"/>
      <c r="F4" s="5"/>
      <c r="G4" s="3"/>
      <c r="H4" s="3"/>
      <c r="I4" s="46"/>
    </row>
    <row r="5" spans="1:18" x14ac:dyDescent="0.2">
      <c r="A5" s="6"/>
      <c r="B5" s="3"/>
      <c r="C5" s="5"/>
      <c r="D5" s="5"/>
      <c r="E5" s="7"/>
      <c r="F5" s="5"/>
      <c r="G5" s="3"/>
      <c r="H5" s="3"/>
      <c r="I5" s="46"/>
    </row>
    <row r="6" spans="1:18" ht="75" customHeight="1" x14ac:dyDescent="0.2">
      <c r="A6" s="120"/>
      <c r="B6" s="121" t="s">
        <v>293</v>
      </c>
      <c r="C6" s="165"/>
      <c r="D6" s="5"/>
      <c r="E6" s="7"/>
      <c r="F6" s="5"/>
      <c r="G6" s="3"/>
      <c r="H6" s="3"/>
      <c r="I6" s="46"/>
    </row>
    <row r="7" spans="1:18" s="81" customFormat="1" ht="33" customHeight="1" x14ac:dyDescent="0.2">
      <c r="A7" s="205" t="s">
        <v>1</v>
      </c>
      <c r="B7" s="206" t="s">
        <v>2</v>
      </c>
      <c r="C7" s="207" t="s">
        <v>80</v>
      </c>
      <c r="D7" s="206" t="s">
        <v>81</v>
      </c>
      <c r="E7" s="123"/>
      <c r="F7" s="209" t="s">
        <v>233</v>
      </c>
      <c r="G7" s="206" t="s">
        <v>3</v>
      </c>
      <c r="H7" s="211" t="s">
        <v>68</v>
      </c>
      <c r="I7" s="124"/>
      <c r="J7" s="125" t="s">
        <v>268</v>
      </c>
      <c r="K7" s="126"/>
      <c r="L7" s="126"/>
      <c r="M7" s="126"/>
      <c r="N7" s="126"/>
      <c r="O7" s="124" t="s">
        <v>286</v>
      </c>
      <c r="P7" s="201" t="s">
        <v>290</v>
      </c>
      <c r="Q7" s="201" t="s">
        <v>291</v>
      </c>
      <c r="R7" s="203" t="s">
        <v>289</v>
      </c>
    </row>
    <row r="8" spans="1:18" s="81" customFormat="1" ht="26.25" customHeight="1" x14ac:dyDescent="0.2">
      <c r="A8" s="205"/>
      <c r="B8" s="206"/>
      <c r="C8" s="208"/>
      <c r="D8" s="206"/>
      <c r="E8" s="127"/>
      <c r="F8" s="210"/>
      <c r="G8" s="206"/>
      <c r="H8" s="211"/>
      <c r="I8" s="124"/>
      <c r="J8" s="125"/>
      <c r="K8" s="126"/>
      <c r="L8" s="126"/>
      <c r="M8" s="126"/>
      <c r="N8" s="126"/>
      <c r="O8" s="124"/>
      <c r="P8" s="202"/>
      <c r="Q8" s="202"/>
      <c r="R8" s="204"/>
    </row>
    <row r="9" spans="1:18" s="38" customFormat="1" ht="85.5" customHeight="1" x14ac:dyDescent="0.2">
      <c r="A9" s="128">
        <v>1</v>
      </c>
      <c r="B9" s="129" t="s">
        <v>208</v>
      </c>
      <c r="C9" s="146" t="s">
        <v>209</v>
      </c>
      <c r="D9" s="146" t="s">
        <v>210</v>
      </c>
      <c r="E9" s="131"/>
      <c r="F9" s="132" t="s">
        <v>231</v>
      </c>
      <c r="G9" s="128" t="s">
        <v>0</v>
      </c>
      <c r="H9" s="133">
        <v>5</v>
      </c>
      <c r="I9" s="134" t="s">
        <v>232</v>
      </c>
      <c r="J9" s="135"/>
      <c r="K9" s="136"/>
      <c r="L9" s="137">
        <v>367000</v>
      </c>
      <c r="M9" s="137">
        <f>L9+K9</f>
        <v>367000</v>
      </c>
      <c r="N9" s="137">
        <f>M9*H9</f>
        <v>1835000</v>
      </c>
      <c r="O9" s="138">
        <v>1.3</v>
      </c>
      <c r="P9" s="139">
        <f>O9*M9</f>
        <v>477100</v>
      </c>
      <c r="Q9" s="139">
        <f>P9*H9</f>
        <v>2385500</v>
      </c>
      <c r="R9" s="140" t="s">
        <v>287</v>
      </c>
    </row>
    <row r="10" spans="1:18" s="38" customFormat="1" ht="89.25" customHeight="1" x14ac:dyDescent="0.2">
      <c r="A10" s="128">
        <v>2</v>
      </c>
      <c r="B10" s="129" t="s">
        <v>206</v>
      </c>
      <c r="C10" s="146" t="s">
        <v>106</v>
      </c>
      <c r="D10" s="146" t="s">
        <v>207</v>
      </c>
      <c r="E10" s="141"/>
      <c r="F10" s="132" t="s">
        <v>258</v>
      </c>
      <c r="G10" s="128" t="s">
        <v>205</v>
      </c>
      <c r="H10" s="133">
        <v>18</v>
      </c>
      <c r="I10" s="142" t="s">
        <v>237</v>
      </c>
      <c r="J10" s="135"/>
      <c r="K10" s="136"/>
      <c r="L10" s="137">
        <v>1300000</v>
      </c>
      <c r="M10" s="137">
        <f t="shared" ref="M10:M32" si="0">L10+K10</f>
        <v>1300000</v>
      </c>
      <c r="N10" s="137">
        <f>M10*H10</f>
        <v>23400000</v>
      </c>
      <c r="O10" s="138">
        <v>1.3</v>
      </c>
      <c r="P10" s="139">
        <f t="shared" ref="P10:P32" si="1">O10*M10</f>
        <v>1690000</v>
      </c>
      <c r="Q10" s="139">
        <f t="shared" ref="Q10:Q32" si="2">P10*H10</f>
        <v>30420000</v>
      </c>
      <c r="R10" s="140" t="s">
        <v>287</v>
      </c>
    </row>
    <row r="11" spans="1:18" s="38" customFormat="1" ht="77.25" customHeight="1" x14ac:dyDescent="0.2">
      <c r="A11" s="128">
        <v>3</v>
      </c>
      <c r="B11" s="129" t="s">
        <v>219</v>
      </c>
      <c r="C11" s="146" t="s">
        <v>106</v>
      </c>
      <c r="D11" s="146" t="s">
        <v>220</v>
      </c>
      <c r="E11" s="131"/>
      <c r="F11" s="132" t="s">
        <v>229</v>
      </c>
      <c r="G11" s="128" t="s">
        <v>0</v>
      </c>
      <c r="H11" s="133">
        <v>3</v>
      </c>
      <c r="I11" s="142" t="s">
        <v>230</v>
      </c>
      <c r="J11" s="135"/>
      <c r="K11" s="136"/>
      <c r="L11" s="137">
        <v>114000</v>
      </c>
      <c r="M11" s="137">
        <f t="shared" si="0"/>
        <v>114000</v>
      </c>
      <c r="N11" s="137">
        <f t="shared" ref="N11:N32" si="3">M11*H11</f>
        <v>342000</v>
      </c>
      <c r="O11" s="138">
        <v>1.3</v>
      </c>
      <c r="P11" s="139">
        <f t="shared" si="1"/>
        <v>148200</v>
      </c>
      <c r="Q11" s="139">
        <f t="shared" si="2"/>
        <v>444600</v>
      </c>
      <c r="R11" s="140" t="s">
        <v>287</v>
      </c>
    </row>
    <row r="12" spans="1:18" s="38" customFormat="1" ht="111.75" customHeight="1" x14ac:dyDescent="0.2">
      <c r="A12" s="128">
        <v>4</v>
      </c>
      <c r="B12" s="143" t="s">
        <v>37</v>
      </c>
      <c r="C12" s="146" t="s">
        <v>106</v>
      </c>
      <c r="D12" s="146"/>
      <c r="E12" s="144"/>
      <c r="F12" s="132" t="s">
        <v>235</v>
      </c>
      <c r="G12" s="128" t="s">
        <v>0</v>
      </c>
      <c r="H12" s="133">
        <v>10</v>
      </c>
      <c r="I12" s="142" t="s">
        <v>269</v>
      </c>
      <c r="J12" s="135">
        <v>0.2</v>
      </c>
      <c r="K12" s="136">
        <f>9*12500*J12</f>
        <v>22500</v>
      </c>
      <c r="L12" s="137">
        <f>1.43*12500</f>
        <v>17875</v>
      </c>
      <c r="M12" s="137">
        <f t="shared" si="0"/>
        <v>40375</v>
      </c>
      <c r="N12" s="137">
        <f t="shared" si="3"/>
        <v>403750</v>
      </c>
      <c r="O12" s="138">
        <v>4</v>
      </c>
      <c r="P12" s="139">
        <f t="shared" si="1"/>
        <v>161500</v>
      </c>
      <c r="Q12" s="139">
        <f t="shared" si="2"/>
        <v>1615000</v>
      </c>
      <c r="R12" s="140" t="s">
        <v>287</v>
      </c>
    </row>
    <row r="13" spans="1:18" s="38" customFormat="1" ht="104.25" customHeight="1" x14ac:dyDescent="0.2">
      <c r="A13" s="128">
        <v>5</v>
      </c>
      <c r="B13" s="143" t="s">
        <v>211</v>
      </c>
      <c r="C13" s="146" t="s">
        <v>106</v>
      </c>
      <c r="D13" s="146"/>
      <c r="E13" s="144"/>
      <c r="F13" s="132" t="s">
        <v>234</v>
      </c>
      <c r="G13" s="128" t="s">
        <v>0</v>
      </c>
      <c r="H13" s="133">
        <v>40</v>
      </c>
      <c r="I13" s="142" t="s">
        <v>270</v>
      </c>
      <c r="J13" s="135">
        <v>0.2</v>
      </c>
      <c r="K13" s="136">
        <f t="shared" ref="K13:K32" si="4">9*12500*J13</f>
        <v>22500</v>
      </c>
      <c r="L13" s="137">
        <f>0.75*12500</f>
        <v>9375</v>
      </c>
      <c r="M13" s="137">
        <f t="shared" si="0"/>
        <v>31875</v>
      </c>
      <c r="N13" s="137">
        <f t="shared" si="3"/>
        <v>1275000</v>
      </c>
      <c r="O13" s="138">
        <v>3</v>
      </c>
      <c r="P13" s="139">
        <f t="shared" si="1"/>
        <v>95625</v>
      </c>
      <c r="Q13" s="139">
        <f t="shared" si="2"/>
        <v>3825000</v>
      </c>
      <c r="R13" s="140" t="s">
        <v>287</v>
      </c>
    </row>
    <row r="14" spans="1:18" s="38" customFormat="1" ht="126" customHeight="1" x14ac:dyDescent="0.2">
      <c r="A14" s="128">
        <v>6</v>
      </c>
      <c r="B14" s="143" t="s">
        <v>52</v>
      </c>
      <c r="C14" s="146" t="s">
        <v>106</v>
      </c>
      <c r="D14" s="129"/>
      <c r="E14" s="145"/>
      <c r="F14" s="132"/>
      <c r="G14" s="128" t="s">
        <v>0</v>
      </c>
      <c r="H14" s="133">
        <v>10</v>
      </c>
      <c r="I14" s="142" t="s">
        <v>271</v>
      </c>
      <c r="J14" s="135">
        <v>3</v>
      </c>
      <c r="K14" s="136">
        <f t="shared" si="4"/>
        <v>337500</v>
      </c>
      <c r="L14" s="137">
        <f>12500*9.7</f>
        <v>121249.99999999999</v>
      </c>
      <c r="M14" s="137">
        <f t="shared" si="0"/>
        <v>458750</v>
      </c>
      <c r="N14" s="137">
        <f t="shared" si="3"/>
        <v>4587500</v>
      </c>
      <c r="O14" s="138">
        <v>1.3</v>
      </c>
      <c r="P14" s="139">
        <f t="shared" si="1"/>
        <v>596375</v>
      </c>
      <c r="Q14" s="139">
        <f t="shared" si="2"/>
        <v>5963750</v>
      </c>
      <c r="R14" s="140" t="s">
        <v>287</v>
      </c>
    </row>
    <row r="15" spans="1:18" s="38" customFormat="1" ht="83.25" customHeight="1" x14ac:dyDescent="0.2">
      <c r="A15" s="128">
        <v>7</v>
      </c>
      <c r="B15" s="143" t="s">
        <v>213</v>
      </c>
      <c r="C15" s="146" t="s">
        <v>8</v>
      </c>
      <c r="D15" s="129" t="s">
        <v>38</v>
      </c>
      <c r="E15" s="145"/>
      <c r="F15" s="132" t="s">
        <v>236</v>
      </c>
      <c r="G15" s="128" t="s">
        <v>0</v>
      </c>
      <c r="H15" s="133">
        <v>1</v>
      </c>
      <c r="I15" s="142" t="s">
        <v>238</v>
      </c>
      <c r="J15" s="135">
        <v>3.5</v>
      </c>
      <c r="K15" s="136">
        <f t="shared" si="4"/>
        <v>393750</v>
      </c>
      <c r="L15" s="137">
        <f>12500*955</f>
        <v>11937500</v>
      </c>
      <c r="M15" s="137">
        <f t="shared" si="0"/>
        <v>12331250</v>
      </c>
      <c r="N15" s="137">
        <f t="shared" si="3"/>
        <v>12331250</v>
      </c>
      <c r="O15" s="138">
        <v>1.5</v>
      </c>
      <c r="P15" s="139">
        <f t="shared" si="1"/>
        <v>18496875</v>
      </c>
      <c r="Q15" s="139">
        <f t="shared" si="2"/>
        <v>18496875</v>
      </c>
      <c r="R15" s="140" t="s">
        <v>287</v>
      </c>
    </row>
    <row r="16" spans="1:18" s="38" customFormat="1" ht="147.75" customHeight="1" x14ac:dyDescent="0.2">
      <c r="A16" s="128">
        <v>8</v>
      </c>
      <c r="B16" s="129" t="s">
        <v>39</v>
      </c>
      <c r="C16" s="146" t="s">
        <v>106</v>
      </c>
      <c r="D16" s="146" t="s">
        <v>41</v>
      </c>
      <c r="E16" s="131"/>
      <c r="F16" s="132" t="s">
        <v>284</v>
      </c>
      <c r="G16" s="128" t="s">
        <v>0</v>
      </c>
      <c r="H16" s="133">
        <v>2</v>
      </c>
      <c r="I16" s="142" t="s">
        <v>272</v>
      </c>
      <c r="J16" s="135">
        <v>0.3</v>
      </c>
      <c r="K16" s="136">
        <f t="shared" si="4"/>
        <v>33750</v>
      </c>
      <c r="L16" s="137">
        <v>200000</v>
      </c>
      <c r="M16" s="137">
        <f t="shared" si="0"/>
        <v>233750</v>
      </c>
      <c r="N16" s="137">
        <f t="shared" si="3"/>
        <v>467500</v>
      </c>
      <c r="O16" s="138">
        <v>1.3</v>
      </c>
      <c r="P16" s="139">
        <f t="shared" si="1"/>
        <v>303875</v>
      </c>
      <c r="Q16" s="139">
        <f t="shared" si="2"/>
        <v>607750</v>
      </c>
      <c r="R16" s="140" t="s">
        <v>287</v>
      </c>
    </row>
    <row r="17" spans="1:18" s="38" customFormat="1" ht="141" customHeight="1" x14ac:dyDescent="0.2">
      <c r="A17" s="128">
        <v>9</v>
      </c>
      <c r="B17" s="146" t="s">
        <v>40</v>
      </c>
      <c r="C17" s="146" t="s">
        <v>106</v>
      </c>
      <c r="D17" s="146" t="s">
        <v>42</v>
      </c>
      <c r="E17" s="144"/>
      <c r="F17" s="132" t="s">
        <v>283</v>
      </c>
      <c r="G17" s="128" t="s">
        <v>0</v>
      </c>
      <c r="H17" s="133">
        <v>7</v>
      </c>
      <c r="I17" s="142" t="s">
        <v>239</v>
      </c>
      <c r="J17" s="135">
        <v>0.4</v>
      </c>
      <c r="K17" s="136">
        <f t="shared" si="4"/>
        <v>45000</v>
      </c>
      <c r="L17" s="137">
        <v>190000</v>
      </c>
      <c r="M17" s="137">
        <f t="shared" si="0"/>
        <v>235000</v>
      </c>
      <c r="N17" s="137">
        <f t="shared" si="3"/>
        <v>1645000</v>
      </c>
      <c r="O17" s="138">
        <v>1.3</v>
      </c>
      <c r="P17" s="139">
        <f t="shared" si="1"/>
        <v>305500</v>
      </c>
      <c r="Q17" s="139">
        <f t="shared" si="2"/>
        <v>2138500</v>
      </c>
      <c r="R17" s="140" t="s">
        <v>287</v>
      </c>
    </row>
    <row r="18" spans="1:18" s="38" customFormat="1" ht="228" x14ac:dyDescent="0.2">
      <c r="A18" s="128">
        <v>16</v>
      </c>
      <c r="B18" s="147" t="s">
        <v>215</v>
      </c>
      <c r="C18" s="166" t="s">
        <v>43</v>
      </c>
      <c r="D18" s="167" t="s">
        <v>44</v>
      </c>
      <c r="E18" s="131"/>
      <c r="F18" s="148" t="s">
        <v>274</v>
      </c>
      <c r="G18" s="128" t="s">
        <v>7</v>
      </c>
      <c r="H18" s="133">
        <v>2</v>
      </c>
      <c r="I18" s="149" t="s">
        <v>275</v>
      </c>
      <c r="J18" s="135">
        <v>25</v>
      </c>
      <c r="K18" s="136">
        <f t="shared" si="4"/>
        <v>2812500</v>
      </c>
      <c r="L18" s="137">
        <f>12500*5130</f>
        <v>64125000</v>
      </c>
      <c r="M18" s="137">
        <f t="shared" si="0"/>
        <v>66937500</v>
      </c>
      <c r="N18" s="137">
        <f t="shared" si="3"/>
        <v>133875000</v>
      </c>
      <c r="O18" s="138">
        <v>1.55</v>
      </c>
      <c r="P18" s="139">
        <f t="shared" si="1"/>
        <v>103753125</v>
      </c>
      <c r="Q18" s="139">
        <f t="shared" si="2"/>
        <v>207506250</v>
      </c>
      <c r="R18" s="140" t="s">
        <v>287</v>
      </c>
    </row>
    <row r="19" spans="1:18" s="38" customFormat="1" ht="128.25" customHeight="1" x14ac:dyDescent="0.2">
      <c r="A19" s="128">
        <v>17</v>
      </c>
      <c r="B19" s="147" t="s">
        <v>222</v>
      </c>
      <c r="C19" s="166" t="s">
        <v>43</v>
      </c>
      <c r="D19" s="166" t="s">
        <v>45</v>
      </c>
      <c r="E19" s="141"/>
      <c r="F19" s="150" t="s">
        <v>276</v>
      </c>
      <c r="G19" s="128" t="s">
        <v>7</v>
      </c>
      <c r="H19" s="133">
        <v>5</v>
      </c>
      <c r="I19" s="151" t="s">
        <v>278</v>
      </c>
      <c r="J19" s="135">
        <v>6</v>
      </c>
      <c r="K19" s="136">
        <f t="shared" si="4"/>
        <v>675000</v>
      </c>
      <c r="L19" s="137">
        <f>12500*1300</f>
        <v>16250000</v>
      </c>
      <c r="M19" s="137">
        <f t="shared" si="0"/>
        <v>16925000</v>
      </c>
      <c r="N19" s="137">
        <f t="shared" si="3"/>
        <v>84625000</v>
      </c>
      <c r="O19" s="138">
        <v>1.7</v>
      </c>
      <c r="P19" s="139">
        <f t="shared" si="1"/>
        <v>28772500</v>
      </c>
      <c r="Q19" s="139">
        <f t="shared" si="2"/>
        <v>143862500</v>
      </c>
      <c r="R19" s="140" t="s">
        <v>287</v>
      </c>
    </row>
    <row r="20" spans="1:18" s="38" customFormat="1" ht="131.25" customHeight="1" x14ac:dyDescent="0.2">
      <c r="A20" s="128">
        <v>18</v>
      </c>
      <c r="B20" s="147" t="s">
        <v>223</v>
      </c>
      <c r="C20" s="166" t="s">
        <v>43</v>
      </c>
      <c r="D20" s="166" t="s">
        <v>45</v>
      </c>
      <c r="E20" s="152"/>
      <c r="F20" s="150" t="s">
        <v>277</v>
      </c>
      <c r="G20" s="128" t="s">
        <v>7</v>
      </c>
      <c r="H20" s="133">
        <v>5</v>
      </c>
      <c r="I20" s="151" t="s">
        <v>279</v>
      </c>
      <c r="J20" s="135">
        <v>6</v>
      </c>
      <c r="K20" s="136">
        <f t="shared" si="4"/>
        <v>675000</v>
      </c>
      <c r="L20" s="137">
        <f>12500*625</f>
        <v>7812500</v>
      </c>
      <c r="M20" s="137">
        <f t="shared" si="0"/>
        <v>8487500</v>
      </c>
      <c r="N20" s="137">
        <f t="shared" si="3"/>
        <v>42437500</v>
      </c>
      <c r="O20" s="138">
        <v>1.7</v>
      </c>
      <c r="P20" s="139">
        <f t="shared" si="1"/>
        <v>14428750</v>
      </c>
      <c r="Q20" s="139">
        <f t="shared" si="2"/>
        <v>72143750</v>
      </c>
      <c r="R20" s="140" t="s">
        <v>287</v>
      </c>
    </row>
    <row r="21" spans="1:18" s="38" customFormat="1" ht="111.75" customHeight="1" x14ac:dyDescent="0.2">
      <c r="A21" s="128">
        <v>19</v>
      </c>
      <c r="B21" s="146" t="s">
        <v>228</v>
      </c>
      <c r="C21" s="166" t="s">
        <v>43</v>
      </c>
      <c r="D21" s="166" t="s">
        <v>46</v>
      </c>
      <c r="E21" s="141"/>
      <c r="F21" s="132" t="s">
        <v>282</v>
      </c>
      <c r="G21" s="128" t="s">
        <v>7</v>
      </c>
      <c r="H21" s="133">
        <v>5</v>
      </c>
      <c r="I21" s="134" t="s">
        <v>256</v>
      </c>
      <c r="J21" s="135">
        <v>12</v>
      </c>
      <c r="K21" s="136">
        <f t="shared" si="4"/>
        <v>1350000</v>
      </c>
      <c r="L21" s="137">
        <f>12500*357</f>
        <v>4462500</v>
      </c>
      <c r="M21" s="137">
        <f t="shared" si="0"/>
        <v>5812500</v>
      </c>
      <c r="N21" s="137">
        <f t="shared" si="3"/>
        <v>29062500</v>
      </c>
      <c r="O21" s="138">
        <v>1.5</v>
      </c>
      <c r="P21" s="139">
        <f t="shared" si="1"/>
        <v>8718750</v>
      </c>
      <c r="Q21" s="139">
        <f t="shared" si="2"/>
        <v>43593750</v>
      </c>
      <c r="R21" s="140" t="s">
        <v>287</v>
      </c>
    </row>
    <row r="22" spans="1:18" s="38" customFormat="1" ht="118.5" customHeight="1" x14ac:dyDescent="0.2">
      <c r="A22" s="128">
        <v>20</v>
      </c>
      <c r="B22" s="146" t="s">
        <v>166</v>
      </c>
      <c r="C22" s="166" t="s">
        <v>167</v>
      </c>
      <c r="D22" s="167" t="s">
        <v>106</v>
      </c>
      <c r="E22" s="131"/>
      <c r="F22" s="148" t="s">
        <v>281</v>
      </c>
      <c r="G22" s="128" t="s">
        <v>7</v>
      </c>
      <c r="H22" s="133">
        <v>1</v>
      </c>
      <c r="I22" s="51" t="s">
        <v>280</v>
      </c>
      <c r="J22" s="135">
        <v>12</v>
      </c>
      <c r="K22" s="136">
        <f t="shared" si="4"/>
        <v>1350000</v>
      </c>
      <c r="L22" s="137">
        <f>12500*128</f>
        <v>1600000</v>
      </c>
      <c r="M22" s="137">
        <f t="shared" si="0"/>
        <v>2950000</v>
      </c>
      <c r="N22" s="137">
        <f t="shared" si="3"/>
        <v>2950000</v>
      </c>
      <c r="O22" s="138">
        <v>1.5</v>
      </c>
      <c r="P22" s="139">
        <f t="shared" si="1"/>
        <v>4425000</v>
      </c>
      <c r="Q22" s="139">
        <f t="shared" si="2"/>
        <v>4425000</v>
      </c>
      <c r="R22" s="140" t="s">
        <v>287</v>
      </c>
    </row>
    <row r="23" spans="1:18" s="38" customFormat="1" ht="342" x14ac:dyDescent="0.2">
      <c r="A23" s="128">
        <v>21</v>
      </c>
      <c r="B23" s="146" t="s">
        <v>169</v>
      </c>
      <c r="C23" s="166" t="s">
        <v>43</v>
      </c>
      <c r="D23" s="166" t="s">
        <v>168</v>
      </c>
      <c r="E23" s="141"/>
      <c r="F23" s="132" t="s">
        <v>321</v>
      </c>
      <c r="G23" s="128" t="s">
        <v>7</v>
      </c>
      <c r="H23" s="133">
        <v>1</v>
      </c>
      <c r="I23" s="134" t="s">
        <v>255</v>
      </c>
      <c r="J23" s="135">
        <v>6</v>
      </c>
      <c r="K23" s="136">
        <f>9*12500*J23</f>
        <v>675000</v>
      </c>
      <c r="L23" s="137">
        <f>12500*928</f>
        <v>11600000</v>
      </c>
      <c r="M23" s="137">
        <f t="shared" si="0"/>
        <v>12275000</v>
      </c>
      <c r="N23" s="137">
        <f t="shared" si="3"/>
        <v>12275000</v>
      </c>
      <c r="O23" s="138">
        <v>2</v>
      </c>
      <c r="P23" s="139">
        <f t="shared" si="1"/>
        <v>24550000</v>
      </c>
      <c r="Q23" s="139">
        <f t="shared" si="2"/>
        <v>24550000</v>
      </c>
      <c r="R23" s="140" t="s">
        <v>287</v>
      </c>
    </row>
    <row r="24" spans="1:18" s="38" customFormat="1" ht="105" customHeight="1" x14ac:dyDescent="0.2">
      <c r="A24" s="128">
        <v>22</v>
      </c>
      <c r="B24" s="146" t="s">
        <v>172</v>
      </c>
      <c r="C24" s="166" t="s">
        <v>170</v>
      </c>
      <c r="D24" s="166" t="s">
        <v>171</v>
      </c>
      <c r="E24" s="141"/>
      <c r="F24" s="132" t="s">
        <v>240</v>
      </c>
      <c r="G24" s="128" t="s">
        <v>0</v>
      </c>
      <c r="H24" s="133">
        <v>1</v>
      </c>
      <c r="I24" s="142" t="s">
        <v>319</v>
      </c>
      <c r="J24" s="135">
        <v>0.1</v>
      </c>
      <c r="K24" s="136">
        <f>9*12500*J24</f>
        <v>11250</v>
      </c>
      <c r="L24" s="137">
        <f>12500*71</f>
        <v>887500</v>
      </c>
      <c r="M24" s="137">
        <f t="shared" si="0"/>
        <v>898750</v>
      </c>
      <c r="N24" s="137">
        <f t="shared" si="3"/>
        <v>898750</v>
      </c>
      <c r="O24" s="138">
        <v>2</v>
      </c>
      <c r="P24" s="139">
        <f t="shared" si="1"/>
        <v>1797500</v>
      </c>
      <c r="Q24" s="139">
        <f t="shared" si="2"/>
        <v>1797500</v>
      </c>
      <c r="R24" s="140" t="s">
        <v>287</v>
      </c>
    </row>
    <row r="25" spans="1:18" s="38" customFormat="1" ht="129.75" customHeight="1" x14ac:dyDescent="0.2">
      <c r="A25" s="128">
        <v>23</v>
      </c>
      <c r="B25" s="153" t="s">
        <v>216</v>
      </c>
      <c r="C25" s="146" t="s">
        <v>106</v>
      </c>
      <c r="D25" s="168" t="s">
        <v>108</v>
      </c>
      <c r="E25" s="154"/>
      <c r="F25" s="155" t="s">
        <v>257</v>
      </c>
      <c r="G25" s="130" t="s">
        <v>0</v>
      </c>
      <c r="H25" s="133">
        <v>142</v>
      </c>
      <c r="I25" s="142" t="s">
        <v>267</v>
      </c>
      <c r="J25" s="135">
        <v>0.05</v>
      </c>
      <c r="K25" s="136">
        <f t="shared" si="4"/>
        <v>5625</v>
      </c>
      <c r="L25" s="137">
        <f>12500*4</f>
        <v>50000</v>
      </c>
      <c r="M25" s="137">
        <f t="shared" si="0"/>
        <v>55625</v>
      </c>
      <c r="N25" s="137">
        <f t="shared" si="3"/>
        <v>7898750</v>
      </c>
      <c r="O25" s="138">
        <v>1.7</v>
      </c>
      <c r="P25" s="139">
        <f t="shared" si="1"/>
        <v>94562.5</v>
      </c>
      <c r="Q25" s="139">
        <f t="shared" si="2"/>
        <v>13427875</v>
      </c>
      <c r="R25" s="140" t="s">
        <v>287</v>
      </c>
    </row>
    <row r="26" spans="1:18" s="38" customFormat="1" ht="128.25" customHeight="1" x14ac:dyDescent="0.2">
      <c r="A26" s="128">
        <v>24</v>
      </c>
      <c r="B26" s="153" t="s">
        <v>217</v>
      </c>
      <c r="C26" s="146" t="s">
        <v>106</v>
      </c>
      <c r="D26" s="168" t="s">
        <v>109</v>
      </c>
      <c r="E26" s="141"/>
      <c r="F26" s="156" t="s">
        <v>257</v>
      </c>
      <c r="G26" s="130" t="s">
        <v>0</v>
      </c>
      <c r="H26" s="133">
        <v>272</v>
      </c>
      <c r="I26" s="142" t="s">
        <v>320</v>
      </c>
      <c r="J26" s="135">
        <v>0.05</v>
      </c>
      <c r="K26" s="136">
        <f>9*12500*J26</f>
        <v>5625</v>
      </c>
      <c r="L26" s="137">
        <f>12500*6</f>
        <v>75000</v>
      </c>
      <c r="M26" s="137">
        <f>L26+K26</f>
        <v>80625</v>
      </c>
      <c r="N26" s="137">
        <f t="shared" si="3"/>
        <v>21930000</v>
      </c>
      <c r="O26" s="138">
        <v>1.7</v>
      </c>
      <c r="P26" s="139">
        <f t="shared" si="1"/>
        <v>137062.5</v>
      </c>
      <c r="Q26" s="139">
        <f t="shared" si="2"/>
        <v>37281000</v>
      </c>
      <c r="R26" s="140" t="s">
        <v>287</v>
      </c>
    </row>
    <row r="27" spans="1:18" s="38" customFormat="1" ht="128.25" x14ac:dyDescent="0.2">
      <c r="A27" s="128">
        <v>27</v>
      </c>
      <c r="B27" s="146" t="s">
        <v>179</v>
      </c>
      <c r="C27" s="146" t="s">
        <v>6</v>
      </c>
      <c r="D27" s="146">
        <v>1478140000</v>
      </c>
      <c r="E27" s="144"/>
      <c r="F27" s="132" t="s">
        <v>248</v>
      </c>
      <c r="G27" s="128" t="s">
        <v>0</v>
      </c>
      <c r="H27" s="133">
        <v>1</v>
      </c>
      <c r="I27" s="134" t="s">
        <v>251</v>
      </c>
      <c r="J27" s="135">
        <v>2</v>
      </c>
      <c r="K27" s="136">
        <f t="shared" si="4"/>
        <v>225000</v>
      </c>
      <c r="L27" s="137">
        <f>12500*318</f>
        <v>3975000</v>
      </c>
      <c r="M27" s="137">
        <f t="shared" si="0"/>
        <v>4200000</v>
      </c>
      <c r="N27" s="137">
        <f t="shared" si="3"/>
        <v>4200000</v>
      </c>
      <c r="O27" s="138">
        <v>1.6</v>
      </c>
      <c r="P27" s="139">
        <f t="shared" si="1"/>
        <v>6720000</v>
      </c>
      <c r="Q27" s="139">
        <f t="shared" si="2"/>
        <v>6720000</v>
      </c>
      <c r="R27" s="140" t="s">
        <v>287</v>
      </c>
    </row>
    <row r="28" spans="1:18" s="38" customFormat="1" ht="95.25" customHeight="1" x14ac:dyDescent="0.2">
      <c r="A28" s="128">
        <v>28</v>
      </c>
      <c r="B28" s="146" t="s">
        <v>197</v>
      </c>
      <c r="C28" s="146" t="s">
        <v>6</v>
      </c>
      <c r="D28" s="146">
        <v>1478120000</v>
      </c>
      <c r="E28" s="144"/>
      <c r="F28" s="132" t="s">
        <v>249</v>
      </c>
      <c r="G28" s="128" t="s">
        <v>0</v>
      </c>
      <c r="H28" s="133">
        <v>8</v>
      </c>
      <c r="I28" s="134" t="s">
        <v>250</v>
      </c>
      <c r="J28" s="135">
        <v>1</v>
      </c>
      <c r="K28" s="136">
        <f t="shared" si="4"/>
        <v>112500</v>
      </c>
      <c r="L28" s="137">
        <f>12500*211</f>
        <v>2637500</v>
      </c>
      <c r="M28" s="137">
        <f t="shared" si="0"/>
        <v>2750000</v>
      </c>
      <c r="N28" s="137">
        <f t="shared" si="3"/>
        <v>22000000</v>
      </c>
      <c r="O28" s="138">
        <v>1.6</v>
      </c>
      <c r="P28" s="139">
        <f t="shared" si="1"/>
        <v>4400000</v>
      </c>
      <c r="Q28" s="139">
        <f t="shared" si="2"/>
        <v>35200000</v>
      </c>
      <c r="R28" s="140" t="s">
        <v>287</v>
      </c>
    </row>
    <row r="29" spans="1:18" s="38" customFormat="1" ht="123" customHeight="1" x14ac:dyDescent="0.2">
      <c r="A29" s="128">
        <v>29</v>
      </c>
      <c r="B29" s="146" t="s">
        <v>50</v>
      </c>
      <c r="C29" s="146" t="s">
        <v>6</v>
      </c>
      <c r="D29" s="146">
        <v>7760054117</v>
      </c>
      <c r="E29" s="144"/>
      <c r="F29" s="132" t="s">
        <v>246</v>
      </c>
      <c r="G29" s="128" t="s">
        <v>0</v>
      </c>
      <c r="H29" s="133">
        <v>17</v>
      </c>
      <c r="I29" s="134" t="s">
        <v>247</v>
      </c>
      <c r="J29" s="135">
        <v>0.2</v>
      </c>
      <c r="K29" s="136">
        <f t="shared" si="4"/>
        <v>22500</v>
      </c>
      <c r="L29" s="137">
        <f>12500*328</f>
        <v>4100000</v>
      </c>
      <c r="M29" s="137">
        <f t="shared" si="0"/>
        <v>4122500</v>
      </c>
      <c r="N29" s="137">
        <f t="shared" si="3"/>
        <v>70082500</v>
      </c>
      <c r="O29" s="138">
        <v>1.6</v>
      </c>
      <c r="P29" s="139">
        <f t="shared" si="1"/>
        <v>6596000</v>
      </c>
      <c r="Q29" s="139">
        <f t="shared" si="2"/>
        <v>112132000</v>
      </c>
      <c r="R29" s="140" t="s">
        <v>287</v>
      </c>
    </row>
    <row r="30" spans="1:18" s="38" customFormat="1" ht="100.5" customHeight="1" x14ac:dyDescent="0.2">
      <c r="A30" s="128">
        <v>30</v>
      </c>
      <c r="B30" s="146" t="s">
        <v>149</v>
      </c>
      <c r="C30" s="146" t="s">
        <v>150</v>
      </c>
      <c r="D30" s="169" t="s">
        <v>151</v>
      </c>
      <c r="E30" s="157"/>
      <c r="F30" s="132" t="s">
        <v>243</v>
      </c>
      <c r="G30" s="128" t="s">
        <v>0</v>
      </c>
      <c r="H30" s="133">
        <v>20</v>
      </c>
      <c r="I30" s="134" t="s">
        <v>294</v>
      </c>
      <c r="J30" s="135">
        <v>1.2</v>
      </c>
      <c r="K30" s="136">
        <f t="shared" si="4"/>
        <v>135000</v>
      </c>
      <c r="L30" s="137">
        <f>12500*524</f>
        <v>6550000</v>
      </c>
      <c r="M30" s="137">
        <f t="shared" si="0"/>
        <v>6685000</v>
      </c>
      <c r="N30" s="137">
        <f t="shared" si="3"/>
        <v>133700000</v>
      </c>
      <c r="O30" s="138">
        <v>1.6</v>
      </c>
      <c r="P30" s="139">
        <f t="shared" si="1"/>
        <v>10696000</v>
      </c>
      <c r="Q30" s="139">
        <f t="shared" si="2"/>
        <v>213920000</v>
      </c>
      <c r="R30" s="140" t="s">
        <v>287</v>
      </c>
    </row>
    <row r="31" spans="1:18" s="38" customFormat="1" ht="128.25" x14ac:dyDescent="0.2">
      <c r="A31" s="128">
        <v>31</v>
      </c>
      <c r="B31" s="146" t="s">
        <v>152</v>
      </c>
      <c r="C31" s="146" t="s">
        <v>150</v>
      </c>
      <c r="D31" s="166">
        <v>2682500000</v>
      </c>
      <c r="E31" s="131"/>
      <c r="F31" s="132" t="s">
        <v>242</v>
      </c>
      <c r="G31" s="128" t="s">
        <v>0</v>
      </c>
      <c r="H31" s="133">
        <v>40</v>
      </c>
      <c r="I31" s="134" t="s">
        <v>253</v>
      </c>
      <c r="J31" s="135">
        <v>0.02</v>
      </c>
      <c r="K31" s="136">
        <f t="shared" si="4"/>
        <v>2250</v>
      </c>
      <c r="L31" s="137">
        <f>12500*134</f>
        <v>1675000</v>
      </c>
      <c r="M31" s="137">
        <f t="shared" si="0"/>
        <v>1677250</v>
      </c>
      <c r="N31" s="137">
        <f t="shared" si="3"/>
        <v>67090000</v>
      </c>
      <c r="O31" s="138">
        <v>1.5</v>
      </c>
      <c r="P31" s="139">
        <f t="shared" si="1"/>
        <v>2515875</v>
      </c>
      <c r="Q31" s="139">
        <f t="shared" si="2"/>
        <v>100635000</v>
      </c>
      <c r="R31" s="140" t="s">
        <v>287</v>
      </c>
    </row>
    <row r="32" spans="1:18" s="38" customFormat="1" ht="95.25" customHeight="1" x14ac:dyDescent="0.2">
      <c r="A32" s="128">
        <v>32</v>
      </c>
      <c r="B32" s="146" t="s">
        <v>221</v>
      </c>
      <c r="C32" s="146" t="s">
        <v>150</v>
      </c>
      <c r="D32" s="166">
        <v>2602200000</v>
      </c>
      <c r="E32" s="152"/>
      <c r="F32" s="132" t="s">
        <v>244</v>
      </c>
      <c r="G32" s="128" t="s">
        <v>7</v>
      </c>
      <c r="H32" s="133">
        <v>2</v>
      </c>
      <c r="I32" s="134" t="s">
        <v>254</v>
      </c>
      <c r="J32" s="135">
        <v>2</v>
      </c>
      <c r="K32" s="136">
        <f t="shared" si="4"/>
        <v>225000</v>
      </c>
      <c r="L32" s="137">
        <f>12500*467</f>
        <v>5837500</v>
      </c>
      <c r="M32" s="137">
        <f t="shared" si="0"/>
        <v>6062500</v>
      </c>
      <c r="N32" s="137">
        <f t="shared" si="3"/>
        <v>12125000</v>
      </c>
      <c r="O32" s="138">
        <v>1.7</v>
      </c>
      <c r="P32" s="139">
        <f t="shared" si="1"/>
        <v>10306250</v>
      </c>
      <c r="Q32" s="139">
        <f t="shared" si="2"/>
        <v>20612500</v>
      </c>
      <c r="R32" s="140" t="s">
        <v>287</v>
      </c>
    </row>
    <row r="33" spans="1:18" s="38" customFormat="1" ht="43.5" customHeight="1" x14ac:dyDescent="0.2">
      <c r="A33" s="158"/>
      <c r="B33" s="158" t="s">
        <v>292</v>
      </c>
      <c r="C33" s="159"/>
      <c r="D33" s="170"/>
      <c r="E33" s="158"/>
      <c r="F33" s="132"/>
      <c r="G33" s="158"/>
      <c r="H33" s="158"/>
      <c r="I33" s="160"/>
      <c r="J33" s="161"/>
      <c r="K33" s="162"/>
      <c r="L33" s="162"/>
      <c r="M33" s="162"/>
      <c r="N33" s="162">
        <f>SUM(N9:N32)</f>
        <v>691437000</v>
      </c>
      <c r="O33" s="160"/>
      <c r="P33" s="163"/>
      <c r="Q33" s="163">
        <f>SUM(Q9:Q32)</f>
        <v>1103704100</v>
      </c>
      <c r="R33" s="164"/>
    </row>
    <row r="34" spans="1:18" s="38" customFormat="1" x14ac:dyDescent="0.2">
      <c r="A34" s="117"/>
      <c r="B34" s="117"/>
      <c r="C34" s="118"/>
      <c r="D34" s="118"/>
      <c r="E34" s="117"/>
      <c r="F34" s="118"/>
      <c r="G34" s="117"/>
      <c r="H34" s="117"/>
      <c r="I34" s="44"/>
      <c r="J34" s="119"/>
      <c r="K34" s="58"/>
      <c r="L34" s="55"/>
      <c r="M34" s="55"/>
      <c r="N34" s="55"/>
      <c r="O34" s="60"/>
      <c r="P34" s="68"/>
      <c r="Q34" s="68"/>
      <c r="R34" s="64"/>
    </row>
    <row r="35" spans="1:18" s="38" customFormat="1" x14ac:dyDescent="0.2">
      <c r="A35" s="117"/>
      <c r="B35" s="117"/>
      <c r="C35" s="118"/>
      <c r="D35" s="118"/>
      <c r="E35" s="117"/>
      <c r="F35" s="118"/>
      <c r="G35" s="117"/>
      <c r="H35" s="117"/>
      <c r="I35" s="44"/>
      <c r="J35" s="119"/>
      <c r="K35" s="58"/>
      <c r="L35" s="55"/>
      <c r="M35" s="55"/>
      <c r="N35" s="55"/>
      <c r="O35" s="60"/>
      <c r="P35" s="68"/>
      <c r="Q35" s="68"/>
      <c r="R35" s="64"/>
    </row>
    <row r="36" spans="1:18" x14ac:dyDescent="0.2">
      <c r="Q36" s="70">
        <f>Q33-N33</f>
        <v>412267100</v>
      </c>
    </row>
    <row r="45" spans="1:18" ht="13.5" thickBot="1" x14ac:dyDescent="0.25">
      <c r="D45" s="23"/>
      <c r="E45" s="32"/>
    </row>
  </sheetData>
  <mergeCells count="12">
    <mergeCell ref="P7:P8"/>
    <mergeCell ref="Q7:Q8"/>
    <mergeCell ref="R7:R8"/>
    <mergeCell ref="D1:H1"/>
    <mergeCell ref="A2:H2"/>
    <mergeCell ref="A7:A8"/>
    <mergeCell ref="B7:B8"/>
    <mergeCell ref="C7:C8"/>
    <mergeCell ref="D7:D8"/>
    <mergeCell ref="F7:F8"/>
    <mergeCell ref="G7:G8"/>
    <mergeCell ref="H7:H8"/>
  </mergeCells>
  <pageMargins left="0.7" right="0.7" top="0.75" bottom="0.75" header="0.3" footer="0.3"/>
  <pageSetup paperSize="8" scale="74" fitToHeight="0"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5</vt:i4>
      </vt:variant>
    </vt:vector>
  </HeadingPairs>
  <TitlesOfParts>
    <vt:vector size="5" baseType="lpstr">
      <vt:lpstr>Лист2</vt:lpstr>
      <vt:lpstr>Шкаф Телеком</vt:lpstr>
      <vt:lpstr>ЗИП ВВ и ХХ</vt:lpstr>
      <vt:lpstr>Диспетчерская</vt:lpstr>
      <vt:lpstr>Диспетчерская (2)</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Султанов Азиз Саиджонович</dc:creator>
  <cp:lastModifiedBy>Jamshid Pro7</cp:lastModifiedBy>
  <cp:lastPrinted>2023-12-05T20:04:21Z</cp:lastPrinted>
  <dcterms:created xsi:type="dcterms:W3CDTF">2021-02-01T09:20:36Z</dcterms:created>
  <dcterms:modified xsi:type="dcterms:W3CDTF">2023-12-05T21:56:33Z</dcterms:modified>
</cp:coreProperties>
</file>